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ostrovcz.sharepoint.com/OMIS/DokumentyInterni/OMIS/EZAK/2025/2522 Ni - Podzemni kontejnery Nerudova - stavba/1-Podklady/PD/VV/"/>
    </mc:Choice>
  </mc:AlternateContent>
  <xr:revisionPtr revIDLastSave="9" documentId="11_B04C37F4FA3B19C9624EAC06B0F4C72486A4AF7E" xr6:coauthVersionLast="47" xr6:coauthVersionMax="47" xr10:uidLastSave="{EA50014E-4154-44E3-B91E-0FD515E43DCB}"/>
  <bookViews>
    <workbookView xWindow="28680" yWindow="-120" windowWidth="29040" windowHeight="15720" xr2:uid="{00000000-000D-0000-FFFF-FFFF00000000}"/>
  </bookViews>
  <sheets>
    <sheet name="Rekapitulace stavby" sheetId="1" r:id="rId1"/>
    <sheet name="SO 01 - náměstí U Brány" sheetId="2" r:id="rId2"/>
    <sheet name="SO 02 - ul. Brigádnická" sheetId="3" r:id="rId3"/>
    <sheet name="SO 03 - ul. Nerudova" sheetId="4" r:id="rId4"/>
    <sheet name="Pokyny pro vyplnění" sheetId="5" r:id="rId5"/>
  </sheets>
  <definedNames>
    <definedName name="_xlnm._FilterDatabase" localSheetId="1" hidden="1">'SO 01 - náměstí U Brány'!$C$95:$K$267</definedName>
    <definedName name="_xlnm._FilterDatabase" localSheetId="2" hidden="1">'SO 02 - ul. Brigádnická'!$C$94:$K$270</definedName>
    <definedName name="_xlnm._FilterDatabase" localSheetId="3" hidden="1">'SO 03 - ul. Nerudova'!$C$94:$K$273</definedName>
    <definedName name="_xlnm.Print_Titles" localSheetId="0">'Rekapitulace stavby'!$52:$52</definedName>
    <definedName name="_xlnm.Print_Titles" localSheetId="1">'SO 01 - náměstí U Brány'!$95:$95</definedName>
    <definedName name="_xlnm.Print_Titles" localSheetId="2">'SO 02 - ul. Brigádnická'!$94:$94</definedName>
    <definedName name="_xlnm.Print_Titles" localSheetId="3">'SO 03 - ul. Nerudova'!$94:$94</definedName>
    <definedName name="_xlnm.Print_Area" localSheetId="4">'Pokyny pro vyplnění'!$B$2:$K$71,'Pokyny pro vyplnění'!$B$74:$K$118,'Pokyny pro vyplnění'!$B$121:$K$161,'Pokyny pro vyplnění'!$B$164:$K$219</definedName>
    <definedName name="_xlnm.Print_Area" localSheetId="0">'Rekapitulace stavby'!$D$4:$AO$36,'Rekapitulace stavby'!$C$42:$AQ$58</definedName>
    <definedName name="_xlnm.Print_Area" localSheetId="1">'SO 01 - náměstí U Brány'!$C$4:$J$39,'SO 01 - náměstí U Brány'!$C$45:$J$77,'SO 01 - náměstí U Brány'!$C$83:$K$267</definedName>
    <definedName name="_xlnm.Print_Area" localSheetId="2">'SO 02 - ul. Brigádnická'!$C$4:$J$39,'SO 02 - ul. Brigádnická'!$C$45:$J$76,'SO 02 - ul. Brigádnická'!$C$82:$K$270</definedName>
    <definedName name="_xlnm.Print_Area" localSheetId="3">'SO 03 - ul. Nerudova'!$C$4:$J$39,'SO 03 - ul. Nerudova'!$C$45:$J$76,'SO 03 - ul. Nerudova'!$C$82:$K$273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 r="E18" i="3"/>
  <c r="J37" i="4"/>
  <c r="J36" i="4"/>
  <c r="AY57" i="1"/>
  <c r="J35" i="4"/>
  <c r="AX57" i="1"/>
  <c r="BI271" i="4"/>
  <c r="BH271" i="4"/>
  <c r="BG271" i="4"/>
  <c r="BF271" i="4"/>
  <c r="T271" i="4"/>
  <c r="T270" i="4"/>
  <c r="R271" i="4"/>
  <c r="R270" i="4"/>
  <c r="P271" i="4"/>
  <c r="P270" i="4"/>
  <c r="BI267" i="4"/>
  <c r="BH267" i="4"/>
  <c r="BG267" i="4"/>
  <c r="BF267" i="4"/>
  <c r="T267" i="4"/>
  <c r="T266" i="4"/>
  <c r="R267" i="4"/>
  <c r="R266" i="4"/>
  <c r="P267" i="4"/>
  <c r="P266" i="4"/>
  <c r="BI263" i="4"/>
  <c r="BH263" i="4"/>
  <c r="BG263" i="4"/>
  <c r="BF263" i="4"/>
  <c r="T263" i="4"/>
  <c r="R263" i="4"/>
  <c r="P263" i="4"/>
  <c r="BI260" i="4"/>
  <c r="BH260" i="4"/>
  <c r="BG260" i="4"/>
  <c r="BF260" i="4"/>
  <c r="T260" i="4"/>
  <c r="R260" i="4"/>
  <c r="P260" i="4"/>
  <c r="BI257" i="4"/>
  <c r="BH257" i="4"/>
  <c r="BG257" i="4"/>
  <c r="BF257" i="4"/>
  <c r="T257" i="4"/>
  <c r="R257" i="4"/>
  <c r="P257" i="4"/>
  <c r="BI254" i="4"/>
  <c r="BH254" i="4"/>
  <c r="BG254" i="4"/>
  <c r="BF254" i="4"/>
  <c r="T254" i="4"/>
  <c r="R254" i="4"/>
  <c r="P254" i="4"/>
  <c r="BI250" i="4"/>
  <c r="BH250" i="4"/>
  <c r="BG250" i="4"/>
  <c r="BF250" i="4"/>
  <c r="T250" i="4"/>
  <c r="R250" i="4"/>
  <c r="P250" i="4"/>
  <c r="BI247" i="4"/>
  <c r="BH247" i="4"/>
  <c r="BG247" i="4"/>
  <c r="BF247" i="4"/>
  <c r="T247" i="4"/>
  <c r="R247" i="4"/>
  <c r="P247" i="4"/>
  <c r="BI244" i="4"/>
  <c r="BH244" i="4"/>
  <c r="BG244" i="4"/>
  <c r="BF244" i="4"/>
  <c r="T244" i="4"/>
  <c r="R244" i="4"/>
  <c r="P244" i="4"/>
  <c r="BI238" i="4"/>
  <c r="BH238" i="4"/>
  <c r="BG238" i="4"/>
  <c r="BF238" i="4"/>
  <c r="T238" i="4"/>
  <c r="R238" i="4"/>
  <c r="P238" i="4"/>
  <c r="BI236" i="4"/>
  <c r="BH236" i="4"/>
  <c r="BG236" i="4"/>
  <c r="BF236" i="4"/>
  <c r="T236" i="4"/>
  <c r="R236" i="4"/>
  <c r="P236" i="4"/>
  <c r="BI231" i="4"/>
  <c r="BH231" i="4"/>
  <c r="BG231" i="4"/>
  <c r="BF231" i="4"/>
  <c r="T231" i="4"/>
  <c r="T230" i="4" s="1"/>
  <c r="R231" i="4"/>
  <c r="R230" i="4" s="1"/>
  <c r="P231" i="4"/>
  <c r="P230" i="4" s="1"/>
  <c r="BI227" i="4"/>
  <c r="BH227" i="4"/>
  <c r="BG227" i="4"/>
  <c r="BF227" i="4"/>
  <c r="T227" i="4"/>
  <c r="R227" i="4"/>
  <c r="P227" i="4"/>
  <c r="BI224" i="4"/>
  <c r="BH224" i="4"/>
  <c r="BG224" i="4"/>
  <c r="BF224" i="4"/>
  <c r="T224" i="4"/>
  <c r="R224" i="4"/>
  <c r="P224" i="4"/>
  <c r="BI220" i="4"/>
  <c r="BH220" i="4"/>
  <c r="BG220" i="4"/>
  <c r="BF220" i="4"/>
  <c r="T220" i="4"/>
  <c r="R220" i="4"/>
  <c r="P220" i="4"/>
  <c r="BI216" i="4"/>
  <c r="BH216" i="4"/>
  <c r="BG216" i="4"/>
  <c r="BF216" i="4"/>
  <c r="T216" i="4"/>
  <c r="R216" i="4"/>
  <c r="P216" i="4"/>
  <c r="BI212" i="4"/>
  <c r="BH212" i="4"/>
  <c r="BG212" i="4"/>
  <c r="BF212" i="4"/>
  <c r="T212" i="4"/>
  <c r="R212" i="4"/>
  <c r="P212" i="4"/>
  <c r="BI207" i="4"/>
  <c r="BH207" i="4"/>
  <c r="BG207" i="4"/>
  <c r="BF207" i="4"/>
  <c r="T207" i="4"/>
  <c r="R207" i="4"/>
  <c r="P207" i="4"/>
  <c r="BI205" i="4"/>
  <c r="BH205" i="4"/>
  <c r="BG205" i="4"/>
  <c r="BF205" i="4"/>
  <c r="T205" i="4"/>
  <c r="R205" i="4"/>
  <c r="P205" i="4"/>
  <c r="BI201" i="4"/>
  <c r="BH201" i="4"/>
  <c r="BG201" i="4"/>
  <c r="BF201" i="4"/>
  <c r="T201" i="4"/>
  <c r="R201" i="4"/>
  <c r="P201" i="4"/>
  <c r="BI198" i="4"/>
  <c r="BH198" i="4"/>
  <c r="BG198" i="4"/>
  <c r="BF198" i="4"/>
  <c r="T198" i="4"/>
  <c r="R198" i="4"/>
  <c r="P198" i="4"/>
  <c r="BI196" i="4"/>
  <c r="BH196" i="4"/>
  <c r="BG196" i="4"/>
  <c r="BF196" i="4"/>
  <c r="T196" i="4"/>
  <c r="R196" i="4"/>
  <c r="P196" i="4"/>
  <c r="BI192" i="4"/>
  <c r="BH192" i="4"/>
  <c r="BG192" i="4"/>
  <c r="BF192" i="4"/>
  <c r="T192" i="4"/>
  <c r="R192" i="4"/>
  <c r="P192" i="4"/>
  <c r="BI190" i="4"/>
  <c r="BH190" i="4"/>
  <c r="BG190" i="4"/>
  <c r="BF190" i="4"/>
  <c r="T190" i="4"/>
  <c r="R190" i="4"/>
  <c r="P190" i="4"/>
  <c r="BI186" i="4"/>
  <c r="BH186" i="4"/>
  <c r="BG186" i="4"/>
  <c r="BF186" i="4"/>
  <c r="T186" i="4"/>
  <c r="R186" i="4"/>
  <c r="P186" i="4"/>
  <c r="BI183" i="4"/>
  <c r="BH183" i="4"/>
  <c r="BG183" i="4"/>
  <c r="BF183" i="4"/>
  <c r="T183" i="4"/>
  <c r="R183" i="4"/>
  <c r="P183" i="4"/>
  <c r="BI179" i="4"/>
  <c r="BH179" i="4"/>
  <c r="BG179" i="4"/>
  <c r="BF179" i="4"/>
  <c r="T179" i="4"/>
  <c r="R179" i="4"/>
  <c r="P179" i="4"/>
  <c r="BI175" i="4"/>
  <c r="BH175" i="4"/>
  <c r="BG175" i="4"/>
  <c r="BF175" i="4"/>
  <c r="T175" i="4"/>
  <c r="R175" i="4"/>
  <c r="P175" i="4"/>
  <c r="BI171" i="4"/>
  <c r="BH171" i="4"/>
  <c r="BG171" i="4"/>
  <c r="BF171" i="4"/>
  <c r="T171" i="4"/>
  <c r="R171" i="4"/>
  <c r="P171" i="4"/>
  <c r="BI168" i="4"/>
  <c r="BH168" i="4"/>
  <c r="BG168" i="4"/>
  <c r="BF168" i="4"/>
  <c r="T168" i="4"/>
  <c r="R168" i="4"/>
  <c r="P168" i="4"/>
  <c r="BI164" i="4"/>
  <c r="BH164" i="4"/>
  <c r="BG164" i="4"/>
  <c r="BF164" i="4"/>
  <c r="T164" i="4"/>
  <c r="R164" i="4"/>
  <c r="P164" i="4"/>
  <c r="BI160" i="4"/>
  <c r="BH160" i="4"/>
  <c r="BG160" i="4"/>
  <c r="BF160" i="4"/>
  <c r="T160" i="4"/>
  <c r="R160" i="4"/>
  <c r="P160" i="4"/>
  <c r="BI155" i="4"/>
  <c r="BH155" i="4"/>
  <c r="BG155" i="4"/>
  <c r="BF155" i="4"/>
  <c r="T155" i="4"/>
  <c r="R155" i="4"/>
  <c r="P155" i="4"/>
  <c r="BI153" i="4"/>
  <c r="BH153" i="4"/>
  <c r="BG153" i="4"/>
  <c r="BF153" i="4"/>
  <c r="T153" i="4"/>
  <c r="R153" i="4"/>
  <c r="P153" i="4"/>
  <c r="BI148" i="4"/>
  <c r="BH148" i="4"/>
  <c r="BG148" i="4"/>
  <c r="BF148" i="4"/>
  <c r="T148" i="4"/>
  <c r="T147" i="4"/>
  <c r="R148" i="4"/>
  <c r="R147" i="4"/>
  <c r="P148" i="4"/>
  <c r="P147" i="4"/>
  <c r="BI143" i="4"/>
  <c r="BH143" i="4"/>
  <c r="BG143" i="4"/>
  <c r="BF143" i="4"/>
  <c r="T143" i="4"/>
  <c r="R143" i="4"/>
  <c r="P143" i="4"/>
  <c r="BI139" i="4"/>
  <c r="BH139" i="4"/>
  <c r="BG139" i="4"/>
  <c r="BF139" i="4"/>
  <c r="T139" i="4"/>
  <c r="R139" i="4"/>
  <c r="P139" i="4"/>
  <c r="BI135" i="4"/>
  <c r="BH135" i="4"/>
  <c r="BG135" i="4"/>
  <c r="BF135" i="4"/>
  <c r="T135" i="4"/>
  <c r="R135" i="4"/>
  <c r="P135" i="4"/>
  <c r="BI133" i="4"/>
  <c r="BH133" i="4"/>
  <c r="BG133" i="4"/>
  <c r="BF133" i="4"/>
  <c r="T133" i="4"/>
  <c r="R133" i="4"/>
  <c r="P133" i="4"/>
  <c r="BI129" i="4"/>
  <c r="BH129" i="4"/>
  <c r="BG129" i="4"/>
  <c r="BF129" i="4"/>
  <c r="T129" i="4"/>
  <c r="R129" i="4"/>
  <c r="P129" i="4"/>
  <c r="BI126" i="4"/>
  <c r="BH126" i="4"/>
  <c r="BG126" i="4"/>
  <c r="BF126" i="4"/>
  <c r="T126" i="4"/>
  <c r="R126" i="4"/>
  <c r="P126" i="4"/>
  <c r="BI123" i="4"/>
  <c r="BH123" i="4"/>
  <c r="BG123" i="4"/>
  <c r="BF123" i="4"/>
  <c r="T123" i="4"/>
  <c r="R123" i="4"/>
  <c r="P123" i="4"/>
  <c r="BI120" i="4"/>
  <c r="BH120" i="4"/>
  <c r="BG120" i="4"/>
  <c r="BF120" i="4"/>
  <c r="T120" i="4"/>
  <c r="R120" i="4"/>
  <c r="P120" i="4"/>
  <c r="BI117" i="4"/>
  <c r="BH117" i="4"/>
  <c r="BG117" i="4"/>
  <c r="BF117" i="4"/>
  <c r="T117" i="4"/>
  <c r="R117" i="4"/>
  <c r="P117" i="4"/>
  <c r="BI114" i="4"/>
  <c r="BH114" i="4"/>
  <c r="BG114" i="4"/>
  <c r="BF114" i="4"/>
  <c r="T114" i="4"/>
  <c r="R114" i="4"/>
  <c r="P114" i="4"/>
  <c r="BI111" i="4"/>
  <c r="BH111" i="4"/>
  <c r="BG111" i="4"/>
  <c r="BF111" i="4"/>
  <c r="T111" i="4"/>
  <c r="R111" i="4"/>
  <c r="P111" i="4"/>
  <c r="BI108" i="4"/>
  <c r="BH108" i="4"/>
  <c r="BG108" i="4"/>
  <c r="BF108" i="4"/>
  <c r="T108" i="4"/>
  <c r="R108" i="4"/>
  <c r="P108" i="4"/>
  <c r="BI105" i="4"/>
  <c r="BH105" i="4"/>
  <c r="BG105" i="4"/>
  <c r="BF105" i="4"/>
  <c r="T105" i="4"/>
  <c r="R105" i="4"/>
  <c r="P105" i="4"/>
  <c r="BI101" i="4"/>
  <c r="BH101" i="4"/>
  <c r="BG101" i="4"/>
  <c r="BF101" i="4"/>
  <c r="T101" i="4"/>
  <c r="R101" i="4"/>
  <c r="P101" i="4"/>
  <c r="BI98" i="4"/>
  <c r="BH98" i="4"/>
  <c r="BG98" i="4"/>
  <c r="BF98" i="4"/>
  <c r="T98" i="4"/>
  <c r="R98" i="4"/>
  <c r="P98" i="4"/>
  <c r="J91" i="4"/>
  <c r="F91" i="4"/>
  <c r="F89" i="4"/>
  <c r="E87" i="4"/>
  <c r="J54" i="4"/>
  <c r="F54" i="4"/>
  <c r="F52" i="4"/>
  <c r="E50" i="4"/>
  <c r="J24" i="4"/>
  <c r="E24" i="4"/>
  <c r="J55" i="4"/>
  <c r="J23" i="4"/>
  <c r="J18" i="4"/>
  <c r="E18" i="4"/>
  <c r="F55" i="4"/>
  <c r="J17" i="4"/>
  <c r="J12" i="4"/>
  <c r="J89" i="4" s="1"/>
  <c r="E7" i="4"/>
  <c r="E48" i="4" s="1"/>
  <c r="J37" i="3"/>
  <c r="J36" i="3"/>
  <c r="AY56" i="1"/>
  <c r="J35" i="3"/>
  <c r="AX56" i="1"/>
  <c r="BI268" i="3"/>
  <c r="BH268" i="3"/>
  <c r="BG268" i="3"/>
  <c r="BF268" i="3"/>
  <c r="T268" i="3"/>
  <c r="T267" i="3"/>
  <c r="R268" i="3"/>
  <c r="R267" i="3" s="1"/>
  <c r="P268" i="3"/>
  <c r="P267" i="3"/>
  <c r="BI264" i="3"/>
  <c r="BH264" i="3"/>
  <c r="BG264" i="3"/>
  <c r="BF264" i="3"/>
  <c r="T264" i="3"/>
  <c r="T263" i="3"/>
  <c r="R264" i="3"/>
  <c r="R263" i="3"/>
  <c r="P264" i="3"/>
  <c r="P263" i="3" s="1"/>
  <c r="BI260" i="3"/>
  <c r="BH260" i="3"/>
  <c r="BG260" i="3"/>
  <c r="BF260" i="3"/>
  <c r="T260" i="3"/>
  <c r="R260" i="3"/>
  <c r="P260" i="3"/>
  <c r="BI257" i="3"/>
  <c r="BH257" i="3"/>
  <c r="BG257" i="3"/>
  <c r="BF257" i="3"/>
  <c r="T257" i="3"/>
  <c r="R257" i="3"/>
  <c r="P257" i="3"/>
  <c r="BI254" i="3"/>
  <c r="BH254" i="3"/>
  <c r="BG254" i="3"/>
  <c r="BF254" i="3"/>
  <c r="T254" i="3"/>
  <c r="R254" i="3"/>
  <c r="P254" i="3"/>
  <c r="BI251" i="3"/>
  <c r="BH251" i="3"/>
  <c r="BG251" i="3"/>
  <c r="BF251" i="3"/>
  <c r="T251" i="3"/>
  <c r="R251" i="3"/>
  <c r="P251" i="3"/>
  <c r="BI247" i="3"/>
  <c r="BH247" i="3"/>
  <c r="BG247" i="3"/>
  <c r="BF247" i="3"/>
  <c r="T247" i="3"/>
  <c r="R247" i="3"/>
  <c r="P247" i="3"/>
  <c r="BI244" i="3"/>
  <c r="BH244" i="3"/>
  <c r="BG244" i="3"/>
  <c r="BF244" i="3"/>
  <c r="T244" i="3"/>
  <c r="R244" i="3"/>
  <c r="P244" i="3"/>
  <c r="BI241" i="3"/>
  <c r="BH241" i="3"/>
  <c r="BG241" i="3"/>
  <c r="BF241" i="3"/>
  <c r="T241" i="3"/>
  <c r="R241" i="3"/>
  <c r="P241" i="3"/>
  <c r="BI235" i="3"/>
  <c r="BH235" i="3"/>
  <c r="BG235" i="3"/>
  <c r="BF235" i="3"/>
  <c r="T235" i="3"/>
  <c r="R235" i="3"/>
  <c r="P235" i="3"/>
  <c r="BI233" i="3"/>
  <c r="BH233" i="3"/>
  <c r="BG233" i="3"/>
  <c r="BF233" i="3"/>
  <c r="T233" i="3"/>
  <c r="R233" i="3"/>
  <c r="P233" i="3"/>
  <c r="BI228" i="3"/>
  <c r="BH228" i="3"/>
  <c r="BG228" i="3"/>
  <c r="BF228" i="3"/>
  <c r="T228" i="3"/>
  <c r="R228" i="3"/>
  <c r="P228" i="3"/>
  <c r="BI225" i="3"/>
  <c r="BH225" i="3"/>
  <c r="BG225" i="3"/>
  <c r="BF225" i="3"/>
  <c r="T225" i="3"/>
  <c r="R225" i="3"/>
  <c r="P225" i="3"/>
  <c r="BI221" i="3"/>
  <c r="BH221" i="3"/>
  <c r="BG221" i="3"/>
  <c r="BF221" i="3"/>
  <c r="T221" i="3"/>
  <c r="R221" i="3"/>
  <c r="P221" i="3"/>
  <c r="BI217" i="3"/>
  <c r="BH217" i="3"/>
  <c r="BG217" i="3"/>
  <c r="BF217" i="3"/>
  <c r="T217" i="3"/>
  <c r="R217" i="3"/>
  <c r="P217" i="3"/>
  <c r="BI213" i="3"/>
  <c r="BH213" i="3"/>
  <c r="BG213" i="3"/>
  <c r="BF213" i="3"/>
  <c r="T213" i="3"/>
  <c r="R213" i="3"/>
  <c r="P213" i="3"/>
  <c r="BI209" i="3"/>
  <c r="BH209" i="3"/>
  <c r="BG209" i="3"/>
  <c r="BF209" i="3"/>
  <c r="T209" i="3"/>
  <c r="T208" i="3"/>
  <c r="R209" i="3"/>
  <c r="R208" i="3"/>
  <c r="P209" i="3"/>
  <c r="P208" i="3" s="1"/>
  <c r="BI204" i="3"/>
  <c r="BH204" i="3"/>
  <c r="BG204" i="3"/>
  <c r="BF204" i="3"/>
  <c r="T204" i="3"/>
  <c r="R204" i="3"/>
  <c r="P204" i="3"/>
  <c r="BI202" i="3"/>
  <c r="BH202" i="3"/>
  <c r="BG202" i="3"/>
  <c r="BF202" i="3"/>
  <c r="T202" i="3"/>
  <c r="R202" i="3"/>
  <c r="P202" i="3"/>
  <c r="BI198" i="3"/>
  <c r="BH198" i="3"/>
  <c r="BG198" i="3"/>
  <c r="BF198" i="3"/>
  <c r="T198" i="3"/>
  <c r="R198" i="3"/>
  <c r="P198" i="3"/>
  <c r="BI195" i="3"/>
  <c r="BH195" i="3"/>
  <c r="BG195" i="3"/>
  <c r="BF195" i="3"/>
  <c r="T195" i="3"/>
  <c r="R195" i="3"/>
  <c r="P195" i="3"/>
  <c r="BI193" i="3"/>
  <c r="BH193" i="3"/>
  <c r="BG193" i="3"/>
  <c r="BF193" i="3"/>
  <c r="T193" i="3"/>
  <c r="R193" i="3"/>
  <c r="P193" i="3"/>
  <c r="BI189" i="3"/>
  <c r="BH189" i="3"/>
  <c r="BG189" i="3"/>
  <c r="BF189" i="3"/>
  <c r="T189" i="3"/>
  <c r="R189" i="3"/>
  <c r="P189" i="3"/>
  <c r="BI185" i="3"/>
  <c r="BH185" i="3"/>
  <c r="BG185" i="3"/>
  <c r="BF185" i="3"/>
  <c r="T185" i="3"/>
  <c r="R185" i="3"/>
  <c r="P185" i="3"/>
  <c r="BI183" i="3"/>
  <c r="BH183" i="3"/>
  <c r="BG183" i="3"/>
  <c r="BF183" i="3"/>
  <c r="T183" i="3"/>
  <c r="R183" i="3"/>
  <c r="P183" i="3"/>
  <c r="BI179" i="3"/>
  <c r="BH179" i="3"/>
  <c r="BG179" i="3"/>
  <c r="BF179" i="3"/>
  <c r="T179" i="3"/>
  <c r="R179" i="3"/>
  <c r="P179" i="3"/>
  <c r="BI175" i="3"/>
  <c r="BH175" i="3"/>
  <c r="BG175" i="3"/>
  <c r="BF175" i="3"/>
  <c r="T175" i="3"/>
  <c r="R175" i="3"/>
  <c r="P175" i="3"/>
  <c r="BI171" i="3"/>
  <c r="BH171" i="3"/>
  <c r="BG171" i="3"/>
  <c r="BF171" i="3"/>
  <c r="T171" i="3"/>
  <c r="R171" i="3"/>
  <c r="P171" i="3"/>
  <c r="BI168" i="3"/>
  <c r="BH168" i="3"/>
  <c r="BG168" i="3"/>
  <c r="BF168" i="3"/>
  <c r="T168" i="3"/>
  <c r="R168" i="3"/>
  <c r="P168" i="3"/>
  <c r="BI164" i="3"/>
  <c r="BH164" i="3"/>
  <c r="BG164" i="3"/>
  <c r="BF164" i="3"/>
  <c r="T164" i="3"/>
  <c r="R164" i="3"/>
  <c r="P164" i="3"/>
  <c r="BI160" i="3"/>
  <c r="BH160" i="3"/>
  <c r="BG160" i="3"/>
  <c r="BF160" i="3"/>
  <c r="T160" i="3"/>
  <c r="R160" i="3"/>
  <c r="P160" i="3"/>
  <c r="BI155" i="3"/>
  <c r="BH155" i="3"/>
  <c r="BG155" i="3"/>
  <c r="BF155" i="3"/>
  <c r="T155" i="3"/>
  <c r="R155" i="3"/>
  <c r="P155" i="3"/>
  <c r="BI153" i="3"/>
  <c r="BH153" i="3"/>
  <c r="BG153" i="3"/>
  <c r="BF153" i="3"/>
  <c r="T153" i="3"/>
  <c r="R153" i="3"/>
  <c r="P153" i="3"/>
  <c r="BI148" i="3"/>
  <c r="BH148" i="3"/>
  <c r="BG148" i="3"/>
  <c r="BF148" i="3"/>
  <c r="T148" i="3"/>
  <c r="T147" i="3"/>
  <c r="R148" i="3"/>
  <c r="R147" i="3" s="1"/>
  <c r="P148" i="3"/>
  <c r="P147" i="3"/>
  <c r="BI143" i="3"/>
  <c r="BH143" i="3"/>
  <c r="BG143" i="3"/>
  <c r="BF143" i="3"/>
  <c r="T143" i="3"/>
  <c r="R143" i="3"/>
  <c r="P143" i="3"/>
  <c r="BI139" i="3"/>
  <c r="BH139" i="3"/>
  <c r="BG139" i="3"/>
  <c r="BF139" i="3"/>
  <c r="T139" i="3"/>
  <c r="R139" i="3"/>
  <c r="P139" i="3"/>
  <c r="BI135" i="3"/>
  <c r="BH135" i="3"/>
  <c r="BG135" i="3"/>
  <c r="BF135" i="3"/>
  <c r="T135" i="3"/>
  <c r="R135" i="3"/>
  <c r="P135" i="3"/>
  <c r="BI133" i="3"/>
  <c r="BH133" i="3"/>
  <c r="BG133" i="3"/>
  <c r="BF133" i="3"/>
  <c r="T133" i="3"/>
  <c r="R133" i="3"/>
  <c r="P133" i="3"/>
  <c r="BI129" i="3"/>
  <c r="BH129" i="3"/>
  <c r="BG129" i="3"/>
  <c r="BF129" i="3"/>
  <c r="T129" i="3"/>
  <c r="R129" i="3"/>
  <c r="P129" i="3"/>
  <c r="BI126" i="3"/>
  <c r="BH126" i="3"/>
  <c r="BG126" i="3"/>
  <c r="BF126" i="3"/>
  <c r="T126" i="3"/>
  <c r="R126" i="3"/>
  <c r="P126" i="3"/>
  <c r="BI123" i="3"/>
  <c r="BH123" i="3"/>
  <c r="BG123" i="3"/>
  <c r="BF123" i="3"/>
  <c r="T123" i="3"/>
  <c r="R123" i="3"/>
  <c r="P123" i="3"/>
  <c r="BI120" i="3"/>
  <c r="BH120" i="3"/>
  <c r="BG120" i="3"/>
  <c r="BF120" i="3"/>
  <c r="T120" i="3"/>
  <c r="R120" i="3"/>
  <c r="P120" i="3"/>
  <c r="BI117" i="3"/>
  <c r="BH117" i="3"/>
  <c r="BG117" i="3"/>
  <c r="BF117" i="3"/>
  <c r="T117" i="3"/>
  <c r="R117" i="3"/>
  <c r="P117" i="3"/>
  <c r="BI114" i="3"/>
  <c r="BH114" i="3"/>
  <c r="BG114" i="3"/>
  <c r="BF114" i="3"/>
  <c r="T114" i="3"/>
  <c r="R114" i="3"/>
  <c r="P114" i="3"/>
  <c r="BI111" i="3"/>
  <c r="BH111" i="3"/>
  <c r="BG111" i="3"/>
  <c r="BF111" i="3"/>
  <c r="T111" i="3"/>
  <c r="R111" i="3"/>
  <c r="P111" i="3"/>
  <c r="BI108" i="3"/>
  <c r="BH108" i="3"/>
  <c r="BG108" i="3"/>
  <c r="BF108" i="3"/>
  <c r="T108" i="3"/>
  <c r="R108" i="3"/>
  <c r="P108" i="3"/>
  <c r="BI105" i="3"/>
  <c r="BH105" i="3"/>
  <c r="BG105" i="3"/>
  <c r="BF105" i="3"/>
  <c r="T105" i="3"/>
  <c r="R105" i="3"/>
  <c r="P105" i="3"/>
  <c r="BI101" i="3"/>
  <c r="BH101" i="3"/>
  <c r="BG101" i="3"/>
  <c r="BF101" i="3"/>
  <c r="T101" i="3"/>
  <c r="R101" i="3"/>
  <c r="P101" i="3"/>
  <c r="BI98" i="3"/>
  <c r="BH98" i="3"/>
  <c r="BG98" i="3"/>
  <c r="BF98" i="3"/>
  <c r="T98" i="3"/>
  <c r="R98" i="3"/>
  <c r="P98" i="3"/>
  <c r="J91" i="3"/>
  <c r="F91" i="3"/>
  <c r="F89" i="3"/>
  <c r="E87" i="3"/>
  <c r="J54" i="3"/>
  <c r="F54" i="3"/>
  <c r="F52" i="3"/>
  <c r="E50" i="3"/>
  <c r="J24" i="3"/>
  <c r="E24" i="3"/>
  <c r="J55" i="3"/>
  <c r="J23" i="3"/>
  <c r="J18" i="3"/>
  <c r="F55" i="3"/>
  <c r="J17" i="3"/>
  <c r="J12" i="3"/>
  <c r="J89" i="3" s="1"/>
  <c r="E7" i="3"/>
  <c r="E48" i="3" s="1"/>
  <c r="J37" i="2"/>
  <c r="J36" i="2"/>
  <c r="AY55" i="1"/>
  <c r="J35" i="2"/>
  <c r="AX55" i="1" s="1"/>
  <c r="BI265" i="2"/>
  <c r="BH265" i="2"/>
  <c r="BG265" i="2"/>
  <c r="BF265" i="2"/>
  <c r="T265" i="2"/>
  <c r="T264" i="2" s="1"/>
  <c r="R265" i="2"/>
  <c r="R264" i="2"/>
  <c r="P265" i="2"/>
  <c r="P264" i="2"/>
  <c r="BI261" i="2"/>
  <c r="BH261" i="2"/>
  <c r="BG261" i="2"/>
  <c r="BF261" i="2"/>
  <c r="T261" i="2"/>
  <c r="T260" i="2"/>
  <c r="R261" i="2"/>
  <c r="R260" i="2" s="1"/>
  <c r="P261" i="2"/>
  <c r="P260" i="2"/>
  <c r="BI257" i="2"/>
  <c r="BH257" i="2"/>
  <c r="BG257" i="2"/>
  <c r="BF257" i="2"/>
  <c r="T257" i="2"/>
  <c r="R257" i="2"/>
  <c r="P257" i="2"/>
  <c r="BI254" i="2"/>
  <c r="BH254" i="2"/>
  <c r="BG254" i="2"/>
  <c r="BF254" i="2"/>
  <c r="T254" i="2"/>
  <c r="R254" i="2"/>
  <c r="P254" i="2"/>
  <c r="BI251" i="2"/>
  <c r="BH251" i="2"/>
  <c r="BG251" i="2"/>
  <c r="BF251" i="2"/>
  <c r="T251" i="2"/>
  <c r="R251" i="2"/>
  <c r="P251" i="2"/>
  <c r="BI248" i="2"/>
  <c r="BH248" i="2"/>
  <c r="BG248" i="2"/>
  <c r="BF248" i="2"/>
  <c r="T248" i="2"/>
  <c r="R248" i="2"/>
  <c r="P248" i="2"/>
  <c r="BI244" i="2"/>
  <c r="BH244" i="2"/>
  <c r="BG244" i="2"/>
  <c r="BF244" i="2"/>
  <c r="T244" i="2"/>
  <c r="R244" i="2"/>
  <c r="P244" i="2"/>
  <c r="BI241" i="2"/>
  <c r="BH241" i="2"/>
  <c r="BG241" i="2"/>
  <c r="BF241" i="2"/>
  <c r="T241" i="2"/>
  <c r="R241" i="2"/>
  <c r="P241" i="2"/>
  <c r="BI238" i="2"/>
  <c r="BH238" i="2"/>
  <c r="BG238" i="2"/>
  <c r="BF238" i="2"/>
  <c r="T238" i="2"/>
  <c r="R238" i="2"/>
  <c r="P238" i="2"/>
  <c r="BI232" i="2"/>
  <c r="BH232" i="2"/>
  <c r="BG232" i="2"/>
  <c r="BF232" i="2"/>
  <c r="T232" i="2"/>
  <c r="R232" i="2"/>
  <c r="P232" i="2"/>
  <c r="BI230" i="2"/>
  <c r="BH230" i="2"/>
  <c r="BG230" i="2"/>
  <c r="BF230" i="2"/>
  <c r="T230" i="2"/>
  <c r="R230" i="2"/>
  <c r="P230" i="2"/>
  <c r="BI225" i="2"/>
  <c r="BH225" i="2"/>
  <c r="BG225" i="2"/>
  <c r="BF225" i="2"/>
  <c r="T225" i="2"/>
  <c r="T224" i="2" s="1"/>
  <c r="R225" i="2"/>
  <c r="R224" i="2" s="1"/>
  <c r="P225" i="2"/>
  <c r="P224" i="2"/>
  <c r="BI221" i="2"/>
  <c r="BH221" i="2"/>
  <c r="BG221" i="2"/>
  <c r="BF221" i="2"/>
  <c r="T221" i="2"/>
  <c r="R221" i="2"/>
  <c r="P221" i="2"/>
  <c r="BI217" i="2"/>
  <c r="BH217" i="2"/>
  <c r="BG217" i="2"/>
  <c r="BF217" i="2"/>
  <c r="T217" i="2"/>
  <c r="R217" i="2"/>
  <c r="P217" i="2"/>
  <c r="BI213" i="2"/>
  <c r="BH213" i="2"/>
  <c r="BG213" i="2"/>
  <c r="BF213" i="2"/>
  <c r="T213" i="2"/>
  <c r="R213" i="2"/>
  <c r="P213" i="2"/>
  <c r="BI209" i="2"/>
  <c r="BH209" i="2"/>
  <c r="BG209" i="2"/>
  <c r="BF209" i="2"/>
  <c r="T209" i="2"/>
  <c r="R209" i="2"/>
  <c r="P209" i="2"/>
  <c r="BI204" i="2"/>
  <c r="BH204" i="2"/>
  <c r="BG204" i="2"/>
  <c r="BF204" i="2"/>
  <c r="T204" i="2"/>
  <c r="R204" i="2"/>
  <c r="P204" i="2"/>
  <c r="BI202" i="2"/>
  <c r="BH202" i="2"/>
  <c r="BG202" i="2"/>
  <c r="BF202" i="2"/>
  <c r="T202" i="2"/>
  <c r="R202" i="2"/>
  <c r="P202" i="2"/>
  <c r="BI199" i="2"/>
  <c r="BH199" i="2"/>
  <c r="BG199" i="2"/>
  <c r="BF199" i="2"/>
  <c r="T199" i="2"/>
  <c r="R199" i="2"/>
  <c r="P199" i="2"/>
  <c r="BI197" i="2"/>
  <c r="BH197" i="2"/>
  <c r="BG197" i="2"/>
  <c r="BF197" i="2"/>
  <c r="T197" i="2"/>
  <c r="R197" i="2"/>
  <c r="P197" i="2"/>
  <c r="BI193" i="2"/>
  <c r="BH193" i="2"/>
  <c r="BG193" i="2"/>
  <c r="BF193" i="2"/>
  <c r="T193" i="2"/>
  <c r="R193" i="2"/>
  <c r="P193" i="2"/>
  <c r="BI190" i="2"/>
  <c r="BH190" i="2"/>
  <c r="BG190" i="2"/>
  <c r="BF190" i="2"/>
  <c r="T190" i="2"/>
  <c r="R190" i="2"/>
  <c r="P190" i="2"/>
  <c r="BI186" i="2"/>
  <c r="BH186" i="2"/>
  <c r="BG186" i="2"/>
  <c r="BF186" i="2"/>
  <c r="T186" i="2"/>
  <c r="R186" i="2"/>
  <c r="P186" i="2"/>
  <c r="BI182" i="2"/>
  <c r="BH182" i="2"/>
  <c r="BG182" i="2"/>
  <c r="BF182" i="2"/>
  <c r="T182" i="2"/>
  <c r="R182" i="2"/>
  <c r="P182" i="2"/>
  <c r="BI178" i="2"/>
  <c r="BH178" i="2"/>
  <c r="BG178" i="2"/>
  <c r="BF178" i="2"/>
  <c r="T178" i="2"/>
  <c r="R178" i="2"/>
  <c r="P178" i="2"/>
  <c r="BI173" i="2"/>
  <c r="BH173" i="2"/>
  <c r="BG173" i="2"/>
  <c r="BF173" i="2"/>
  <c r="T173" i="2"/>
  <c r="R173" i="2"/>
  <c r="P173" i="2"/>
  <c r="BI171" i="2"/>
  <c r="BH171" i="2"/>
  <c r="BG171" i="2"/>
  <c r="BF171" i="2"/>
  <c r="T171" i="2"/>
  <c r="R171" i="2"/>
  <c r="P171" i="2"/>
  <c r="BI167" i="2"/>
  <c r="BH167" i="2"/>
  <c r="BG167" i="2"/>
  <c r="BF167" i="2"/>
  <c r="T167" i="2"/>
  <c r="R167" i="2"/>
  <c r="P167" i="2"/>
  <c r="BI164" i="2"/>
  <c r="BH164" i="2"/>
  <c r="BG164" i="2"/>
  <c r="BF164" i="2"/>
  <c r="T164" i="2"/>
  <c r="R164" i="2"/>
  <c r="P164" i="2"/>
  <c r="BI160" i="2"/>
  <c r="BH160" i="2"/>
  <c r="BG160" i="2"/>
  <c r="BF160" i="2"/>
  <c r="T160" i="2"/>
  <c r="R160" i="2"/>
  <c r="P160" i="2"/>
  <c r="BI155" i="2"/>
  <c r="BH155" i="2"/>
  <c r="BG155" i="2"/>
  <c r="BF155" i="2"/>
  <c r="T155" i="2"/>
  <c r="R155" i="2"/>
  <c r="P155" i="2"/>
  <c r="BI153" i="2"/>
  <c r="BH153" i="2"/>
  <c r="BG153" i="2"/>
  <c r="BF153" i="2"/>
  <c r="T153" i="2"/>
  <c r="R153" i="2"/>
  <c r="P153" i="2"/>
  <c r="BI148" i="2"/>
  <c r="BH148" i="2"/>
  <c r="BG148" i="2"/>
  <c r="BF148" i="2"/>
  <c r="T148" i="2"/>
  <c r="T147" i="2" s="1"/>
  <c r="R148" i="2"/>
  <c r="R147" i="2" s="1"/>
  <c r="P148" i="2"/>
  <c r="P147" i="2"/>
  <c r="BI143" i="2"/>
  <c r="BH143" i="2"/>
  <c r="BG143" i="2"/>
  <c r="BF143" i="2"/>
  <c r="T143" i="2"/>
  <c r="R143" i="2"/>
  <c r="P143" i="2"/>
  <c r="BI141" i="2"/>
  <c r="BH141" i="2"/>
  <c r="BG141" i="2"/>
  <c r="BF141" i="2"/>
  <c r="T141" i="2"/>
  <c r="R141" i="2"/>
  <c r="P141" i="2"/>
  <c r="BI137" i="2"/>
  <c r="BH137" i="2"/>
  <c r="BG137" i="2"/>
  <c r="BF137" i="2"/>
  <c r="T137" i="2"/>
  <c r="R137" i="2"/>
  <c r="P137" i="2"/>
  <c r="BI134" i="2"/>
  <c r="BH134" i="2"/>
  <c r="BG134" i="2"/>
  <c r="BF134" i="2"/>
  <c r="T134" i="2"/>
  <c r="R134" i="2"/>
  <c r="P134" i="2"/>
  <c r="BI131" i="2"/>
  <c r="BH131" i="2"/>
  <c r="BG131" i="2"/>
  <c r="BF131" i="2"/>
  <c r="T131" i="2"/>
  <c r="R131" i="2"/>
  <c r="P131" i="2"/>
  <c r="BI127" i="2"/>
  <c r="BH127" i="2"/>
  <c r="BG127" i="2"/>
  <c r="BF127" i="2"/>
  <c r="T127" i="2"/>
  <c r="R127" i="2"/>
  <c r="P127" i="2"/>
  <c r="BI124" i="2"/>
  <c r="BH124" i="2"/>
  <c r="BG124" i="2"/>
  <c r="BF124" i="2"/>
  <c r="T124" i="2"/>
  <c r="R124" i="2"/>
  <c r="P124" i="2"/>
  <c r="BI121" i="2"/>
  <c r="BH121" i="2"/>
  <c r="BG121" i="2"/>
  <c r="BF121" i="2"/>
  <c r="T121" i="2"/>
  <c r="R121" i="2"/>
  <c r="P121" i="2"/>
  <c r="BI118" i="2"/>
  <c r="BH118" i="2"/>
  <c r="BG118" i="2"/>
  <c r="BF118" i="2"/>
  <c r="T118" i="2"/>
  <c r="R118" i="2"/>
  <c r="P118" i="2"/>
  <c r="BI115" i="2"/>
  <c r="BH115" i="2"/>
  <c r="BG115" i="2"/>
  <c r="BF115" i="2"/>
  <c r="T115" i="2"/>
  <c r="R115" i="2"/>
  <c r="P115" i="2"/>
  <c r="BI112" i="2"/>
  <c r="BH112" i="2"/>
  <c r="BG112" i="2"/>
  <c r="BF112" i="2"/>
  <c r="T112" i="2"/>
  <c r="R112" i="2"/>
  <c r="P112" i="2"/>
  <c r="BI109" i="2"/>
  <c r="BH109" i="2"/>
  <c r="BG109" i="2"/>
  <c r="BF109" i="2"/>
  <c r="T109" i="2"/>
  <c r="R109" i="2"/>
  <c r="P109" i="2"/>
  <c r="BI106" i="2"/>
  <c r="BH106" i="2"/>
  <c r="BG106" i="2"/>
  <c r="BF106" i="2"/>
  <c r="T106" i="2"/>
  <c r="R106" i="2"/>
  <c r="P106" i="2"/>
  <c r="BI102" i="2"/>
  <c r="BH102" i="2"/>
  <c r="BG102" i="2"/>
  <c r="BF102" i="2"/>
  <c r="T102" i="2"/>
  <c r="R102" i="2"/>
  <c r="P102" i="2"/>
  <c r="BI99" i="2"/>
  <c r="BH99" i="2"/>
  <c r="BG99" i="2"/>
  <c r="BF99" i="2"/>
  <c r="T99" i="2"/>
  <c r="R99" i="2"/>
  <c r="P99" i="2"/>
  <c r="J92" i="2"/>
  <c r="F92" i="2"/>
  <c r="F90" i="2"/>
  <c r="E88" i="2"/>
  <c r="J54" i="2"/>
  <c r="F54" i="2"/>
  <c r="F52" i="2"/>
  <c r="E50" i="2"/>
  <c r="J24" i="2"/>
  <c r="E24" i="2"/>
  <c r="J93" i="2" s="1"/>
  <c r="J23" i="2"/>
  <c r="J18" i="2"/>
  <c r="F55" i="2"/>
  <c r="J17" i="2"/>
  <c r="J12" i="2"/>
  <c r="J90" i="2" s="1"/>
  <c r="E7" i="2"/>
  <c r="E86" i="2"/>
  <c r="L50" i="1"/>
  <c r="AM50" i="1"/>
  <c r="AM49" i="1"/>
  <c r="L49" i="1"/>
  <c r="AM47" i="1"/>
  <c r="L47" i="1"/>
  <c r="L45" i="1"/>
  <c r="L44" i="1"/>
  <c r="BK254" i="3"/>
  <c r="BK123" i="4"/>
  <c r="J179" i="3"/>
  <c r="BK168" i="3"/>
  <c r="BK189" i="3"/>
  <c r="J160" i="2"/>
  <c r="J247" i="3"/>
  <c r="BK164" i="4"/>
  <c r="J118" i="2"/>
  <c r="J213" i="2"/>
  <c r="J143" i="2"/>
  <c r="BK133" i="3"/>
  <c r="BK204" i="2"/>
  <c r="J193" i="2"/>
  <c r="BK212" i="4"/>
  <c r="BK261" i="2"/>
  <c r="BK98" i="3"/>
  <c r="BK251" i="2"/>
  <c r="BK244" i="4"/>
  <c r="J131" i="2"/>
  <c r="J193" i="3"/>
  <c r="J189" i="3"/>
  <c r="BK254" i="4"/>
  <c r="J155" i="3"/>
  <c r="BK171" i="2"/>
  <c r="BK112" i="2"/>
  <c r="BK175" i="3"/>
  <c r="J197" i="2"/>
  <c r="J183" i="4"/>
  <c r="BK109" i="2"/>
  <c r="BK164" i="3"/>
  <c r="J205" i="4"/>
  <c r="BK192" i="4"/>
  <c r="BK101" i="3"/>
  <c r="BK131" i="2"/>
  <c r="BK204" i="3"/>
  <c r="J186" i="4"/>
  <c r="BK102" i="2"/>
  <c r="BK120" i="3"/>
  <c r="J231" i="4"/>
  <c r="J137" i="2"/>
  <c r="J207" i="4"/>
  <c r="J195" i="3"/>
  <c r="BK236" i="4"/>
  <c r="BK186" i="2"/>
  <c r="BK247" i="4"/>
  <c r="J204" i="2"/>
  <c r="BK121" i="2"/>
  <c r="BK179" i="4"/>
  <c r="J186" i="2"/>
  <c r="J227" i="4"/>
  <c r="BK167" i="2"/>
  <c r="BK228" i="3"/>
  <c r="BK164" i="2"/>
  <c r="J241" i="2"/>
  <c r="J241" i="3"/>
  <c r="BK231" i="4"/>
  <c r="J244" i="4"/>
  <c r="J185" i="3"/>
  <c r="J199" i="2"/>
  <c r="BK190" i="2"/>
  <c r="J164" i="3"/>
  <c r="BK108" i="3"/>
  <c r="J238" i="2"/>
  <c r="BK195" i="3"/>
  <c r="BK227" i="4"/>
  <c r="BK197" i="2"/>
  <c r="J134" i="2"/>
  <c r="J209" i="2"/>
  <c r="J201" i="4"/>
  <c r="BK155" i="2"/>
  <c r="BK193" i="3"/>
  <c r="J198" i="3"/>
  <c r="BK114" i="4"/>
  <c r="BK143" i="2"/>
  <c r="BK205" i="4"/>
  <c r="J230" i="2"/>
  <c r="J257" i="3"/>
  <c r="J224" i="4"/>
  <c r="J105" i="4"/>
  <c r="J198" i="4"/>
  <c r="J98" i="3"/>
  <c r="J126" i="4"/>
  <c r="J257" i="2"/>
  <c r="BK238" i="2"/>
  <c r="BK233" i="3"/>
  <c r="BK117" i="3"/>
  <c r="J99" i="2"/>
  <c r="J115" i="2"/>
  <c r="BK148" i="3"/>
  <c r="J124" i="2"/>
  <c r="J173" i="2"/>
  <c r="J221" i="3"/>
  <c r="BK271" i="4"/>
  <c r="J143" i="4"/>
  <c r="J192" i="4"/>
  <c r="J141" i="2"/>
  <c r="J120" i="3"/>
  <c r="J238" i="4"/>
  <c r="J148" i="3"/>
  <c r="BK111" i="4"/>
  <c r="J133" i="3"/>
  <c r="J108" i="3"/>
  <c r="J179" i="4"/>
  <c r="BK250" i="4"/>
  <c r="BK153" i="2"/>
  <c r="J111" i="3"/>
  <c r="BK209" i="2"/>
  <c r="J261" i="2"/>
  <c r="J254" i="3"/>
  <c r="BK257" i="4"/>
  <c r="J260" i="4"/>
  <c r="J101" i="3"/>
  <c r="BK216" i="4"/>
  <c r="BK232" i="2"/>
  <c r="BK213" i="3"/>
  <c r="BK260" i="4"/>
  <c r="BK254" i="2"/>
  <c r="BK182" i="2"/>
  <c r="BK198" i="4"/>
  <c r="J153" i="2"/>
  <c r="J204" i="3"/>
  <c r="BK244" i="3"/>
  <c r="BK118" i="2"/>
  <c r="J114" i="4"/>
  <c r="BK173" i="2"/>
  <c r="J251" i="3"/>
  <c r="BK201" i="4"/>
  <c r="J263" i="4"/>
  <c r="J98" i="4"/>
  <c r="BK153" i="3"/>
  <c r="J228" i="3"/>
  <c r="BK202" i="2"/>
  <c r="J101" i="4"/>
  <c r="BK101" i="4"/>
  <c r="BK202" i="3"/>
  <c r="J171" i="3"/>
  <c r="BK120" i="4"/>
  <c r="BK230" i="2"/>
  <c r="BK117" i="4"/>
  <c r="BK129" i="3"/>
  <c r="BK241" i="3"/>
  <c r="BK225" i="2"/>
  <c r="J260" i="3"/>
  <c r="J202" i="3"/>
  <c r="BK98" i="4"/>
  <c r="BK263" i="4"/>
  <c r="BK179" i="3"/>
  <c r="BK124" i="2"/>
  <c r="J143" i="3"/>
  <c r="J178" i="2"/>
  <c r="J133" i="4"/>
  <c r="BK238" i="4"/>
  <c r="BK190" i="4"/>
  <c r="BK186" i="4"/>
  <c r="BK99" i="2"/>
  <c r="J121" i="2"/>
  <c r="J264" i="3"/>
  <c r="J109" i="2"/>
  <c r="BK221" i="2"/>
  <c r="J171" i="4"/>
  <c r="BK257" i="2"/>
  <c r="J139" i="3"/>
  <c r="BK129" i="4"/>
  <c r="BK217" i="2"/>
  <c r="J213" i="3"/>
  <c r="BK251" i="3"/>
  <c r="BK207" i="4"/>
  <c r="J183" i="3"/>
  <c r="J220" i="4"/>
  <c r="J221" i="2"/>
  <c r="J267" i="4"/>
  <c r="J148" i="4"/>
  <c r="BK244" i="2"/>
  <c r="BK105" i="3"/>
  <c r="J225" i="3"/>
  <c r="BK225" i="3"/>
  <c r="BK160" i="4"/>
  <c r="J251" i="2"/>
  <c r="J168" i="3"/>
  <c r="J127" i="2"/>
  <c r="BK175" i="4"/>
  <c r="J112" i="2"/>
  <c r="BK114" i="3"/>
  <c r="J196" i="4"/>
  <c r="J106" i="2"/>
  <c r="BK220" i="4"/>
  <c r="J135" i="3"/>
  <c r="BK160" i="2"/>
  <c r="BK135" i="3"/>
  <c r="BK171" i="4"/>
  <c r="J155" i="4"/>
  <c r="BK199" i="2"/>
  <c r="BK185" i="3"/>
  <c r="J167" i="2"/>
  <c r="J105" i="3"/>
  <c r="J148" i="2"/>
  <c r="J244" i="3"/>
  <c r="BK267" i="4"/>
  <c r="J123" i="4"/>
  <c r="BK224" i="4"/>
  <c r="J114" i="3"/>
  <c r="J164" i="4"/>
  <c r="J217" i="3"/>
  <c r="J102" i="2"/>
  <c r="BK111" i="3"/>
  <c r="J120" i="4"/>
  <c r="BK235" i="3"/>
  <c r="J171" i="2"/>
  <c r="BK198" i="3"/>
  <c r="BK143" i="3"/>
  <c r="BK153" i="4"/>
  <c r="BK148" i="2"/>
  <c r="BK217" i="3"/>
  <c r="J190" i="4"/>
  <c r="J202" i="2"/>
  <c r="AS54" i="1"/>
  <c r="BK155" i="3"/>
  <c r="J248" i="2"/>
  <c r="J108" i="4"/>
  <c r="BK248" i="2"/>
  <c r="J175" i="3"/>
  <c r="BK247" i="3"/>
  <c r="J232" i="2"/>
  <c r="BK193" i="2"/>
  <c r="BK171" i="3"/>
  <c r="J216" i="4"/>
  <c r="BK260" i="3"/>
  <c r="J225" i="2"/>
  <c r="J235" i="3"/>
  <c r="BK139" i="4"/>
  <c r="J175" i="4"/>
  <c r="BK143" i="4"/>
  <c r="BK183" i="3"/>
  <c r="J254" i="4"/>
  <c r="BK126" i="4"/>
  <c r="J168" i="4"/>
  <c r="BK106" i="2"/>
  <c r="BK126" i="3"/>
  <c r="J254" i="2"/>
  <c r="BK183" i="4"/>
  <c r="J153" i="4"/>
  <c r="BK137" i="2"/>
  <c r="BK105" i="4"/>
  <c r="BK264" i="3"/>
  <c r="BK141" i="2"/>
  <c r="BK148" i="4"/>
  <c r="BK209" i="3"/>
  <c r="J257" i="4"/>
  <c r="J182" i="2"/>
  <c r="J129" i="3"/>
  <c r="J117" i="4"/>
  <c r="BK241" i="2"/>
  <c r="BK139" i="3"/>
  <c r="J265" i="2"/>
  <c r="BK213" i="2"/>
  <c r="BK123" i="3"/>
  <c r="BK196" i="4"/>
  <c r="J139" i="4"/>
  <c r="J236" i="4"/>
  <c r="J135" i="4"/>
  <c r="BK168" i="4"/>
  <c r="J250" i="4"/>
  <c r="J117" i="3"/>
  <c r="BK221" i="3"/>
  <c r="J233" i="3"/>
  <c r="J153" i="3"/>
  <c r="BK108" i="4"/>
  <c r="J217" i="2"/>
  <c r="J209" i="3"/>
  <c r="J268" i="3"/>
  <c r="J129" i="4"/>
  <c r="J244" i="2"/>
  <c r="BK268" i="3"/>
  <c r="J247" i="4"/>
  <c r="BK135" i="4"/>
  <c r="J271" i="4"/>
  <c r="J164" i="2"/>
  <c r="BK257" i="3"/>
  <c r="J126" i="3"/>
  <c r="BK127" i="2"/>
  <c r="J212" i="4"/>
  <c r="J160" i="4"/>
  <c r="J155" i="2"/>
  <c r="J190" i="2"/>
  <c r="BK155" i="4"/>
  <c r="J111" i="4"/>
  <c r="BK160" i="3"/>
  <c r="BK265" i="2"/>
  <c r="BK133" i="4"/>
  <c r="BK178" i="2"/>
  <c r="J160" i="3"/>
  <c r="J123" i="3"/>
  <c r="BK134" i="2"/>
  <c r="BK115" i="2"/>
  <c r="BK177" i="2" l="1"/>
  <c r="J177" i="2"/>
  <c r="J66" i="2"/>
  <c r="R247" i="2"/>
  <c r="T212" i="3"/>
  <c r="T177" i="2"/>
  <c r="BK152" i="3"/>
  <c r="J152" i="3"/>
  <c r="J63" i="3"/>
  <c r="R188" i="3"/>
  <c r="BK250" i="3"/>
  <c r="J250" i="3"/>
  <c r="J73" i="3" s="1"/>
  <c r="P208" i="2"/>
  <c r="P237" i="2"/>
  <c r="BK170" i="3"/>
  <c r="J170" i="3"/>
  <c r="J65" i="3"/>
  <c r="T240" i="3"/>
  <c r="R152" i="2"/>
  <c r="P170" i="3"/>
  <c r="P177" i="2"/>
  <c r="R152" i="3"/>
  <c r="R212" i="3"/>
  <c r="P159" i="3"/>
  <c r="R232" i="3"/>
  <c r="R231" i="3"/>
  <c r="P152" i="2"/>
  <c r="T159" i="2"/>
  <c r="T192" i="2"/>
  <c r="T229" i="2"/>
  <c r="T228" i="2"/>
  <c r="R97" i="3"/>
  <c r="R96" i="3" s="1"/>
  <c r="T170" i="3"/>
  <c r="R166" i="2"/>
  <c r="R208" i="2"/>
  <c r="R237" i="2"/>
  <c r="R236" i="2"/>
  <c r="R159" i="3"/>
  <c r="R240" i="3"/>
  <c r="R159" i="2"/>
  <c r="R97" i="2" s="1"/>
  <c r="R192" i="2"/>
  <c r="BK229" i="2"/>
  <c r="J229" i="2"/>
  <c r="J71" i="2" s="1"/>
  <c r="T97" i="3"/>
  <c r="P152" i="3"/>
  <c r="R170" i="3"/>
  <c r="BK212" i="3"/>
  <c r="J212" i="3"/>
  <c r="J68" i="3" s="1"/>
  <c r="BK232" i="3"/>
  <c r="BK231" i="3"/>
  <c r="J231" i="3" s="1"/>
  <c r="J69" i="3" s="1"/>
  <c r="R250" i="3"/>
  <c r="BK97" i="4"/>
  <c r="J97" i="4"/>
  <c r="J61" i="4"/>
  <c r="BK152" i="2"/>
  <c r="J152" i="2"/>
  <c r="J63" i="2"/>
  <c r="P159" i="2"/>
  <c r="P192" i="2"/>
  <c r="P229" i="2"/>
  <c r="P228" i="2" s="1"/>
  <c r="BK97" i="3"/>
  <c r="BK188" i="3"/>
  <c r="J188" i="3" s="1"/>
  <c r="J66" i="3" s="1"/>
  <c r="BK240" i="3"/>
  <c r="J240" i="3" s="1"/>
  <c r="J72" i="3" s="1"/>
  <c r="P98" i="2"/>
  <c r="P97" i="2" s="1"/>
  <c r="T152" i="2"/>
  <c r="T97" i="2" s="1"/>
  <c r="BK192" i="2"/>
  <c r="J192" i="2" s="1"/>
  <c r="J67" i="2" s="1"/>
  <c r="P247" i="2"/>
  <c r="R98" i="2"/>
  <c r="P166" i="2"/>
  <c r="T208" i="2"/>
  <c r="R229" i="2"/>
  <c r="R228" i="2" s="1"/>
  <c r="T237" i="2"/>
  <c r="P97" i="3"/>
  <c r="P96" i="3" s="1"/>
  <c r="BK159" i="3"/>
  <c r="J159" i="3"/>
  <c r="J64" i="3" s="1"/>
  <c r="P188" i="3"/>
  <c r="P232" i="3"/>
  <c r="P231" i="3" s="1"/>
  <c r="P250" i="3"/>
  <c r="R97" i="4"/>
  <c r="BK152" i="4"/>
  <c r="J152" i="4"/>
  <c r="J63" i="4"/>
  <c r="R152" i="4"/>
  <c r="P170" i="4"/>
  <c r="BK98" i="2"/>
  <c r="J98" i="2" s="1"/>
  <c r="J61" i="2" s="1"/>
  <c r="R177" i="2"/>
  <c r="T247" i="2"/>
  <c r="T188" i="3"/>
  <c r="T232" i="3"/>
  <c r="T231" i="3" s="1"/>
  <c r="P97" i="4"/>
  <c r="R185" i="4"/>
  <c r="T98" i="2"/>
  <c r="BK166" i="2"/>
  <c r="J166" i="2" s="1"/>
  <c r="J65" i="2" s="1"/>
  <c r="BK208" i="2"/>
  <c r="J208" i="2" s="1"/>
  <c r="J68" i="2" s="1"/>
  <c r="BK237" i="2"/>
  <c r="T97" i="4"/>
  <c r="T152" i="4"/>
  <c r="BK159" i="4"/>
  <c r="J159" i="4" s="1"/>
  <c r="J64" i="4" s="1"/>
  <c r="P159" i="4"/>
  <c r="BK159" i="2"/>
  <c r="J159" i="2"/>
  <c r="J64" i="2"/>
  <c r="T152" i="3"/>
  <c r="P212" i="3"/>
  <c r="T250" i="3"/>
  <c r="BK170" i="4"/>
  <c r="J170" i="4"/>
  <c r="J65" i="4"/>
  <c r="BK185" i="4"/>
  <c r="J185" i="4"/>
  <c r="J66" i="4"/>
  <c r="BK211" i="4"/>
  <c r="J211" i="4"/>
  <c r="J67" i="4"/>
  <c r="T211" i="4"/>
  <c r="R243" i="4"/>
  <c r="T166" i="2"/>
  <c r="BK247" i="2"/>
  <c r="J247" i="2" s="1"/>
  <c r="J74" i="2" s="1"/>
  <c r="T159" i="3"/>
  <c r="P240" i="3"/>
  <c r="P239" i="3"/>
  <c r="P152" i="4"/>
  <c r="R159" i="4"/>
  <c r="T159" i="4"/>
  <c r="R170" i="4"/>
  <c r="T170" i="4"/>
  <c r="P185" i="4"/>
  <c r="T185" i="4"/>
  <c r="P211" i="4"/>
  <c r="R211" i="4"/>
  <c r="BK235" i="4"/>
  <c r="BK234" i="4"/>
  <c r="J234" i="4"/>
  <c r="J69" i="4" s="1"/>
  <c r="P235" i="4"/>
  <c r="P234" i="4"/>
  <c r="R235" i="4"/>
  <c r="R234" i="4"/>
  <c r="T235" i="4"/>
  <c r="T234" i="4" s="1"/>
  <c r="BK243" i="4"/>
  <c r="J243" i="4"/>
  <c r="J72" i="4" s="1"/>
  <c r="P243" i="4"/>
  <c r="T243" i="4"/>
  <c r="BK253" i="4"/>
  <c r="J253" i="4"/>
  <c r="J73" i="4"/>
  <c r="P253" i="4"/>
  <c r="R253" i="4"/>
  <c r="T253" i="4"/>
  <c r="BK147" i="2"/>
  <c r="J147" i="2"/>
  <c r="J62" i="2"/>
  <c r="BK263" i="3"/>
  <c r="J263" i="3"/>
  <c r="J74" i="3"/>
  <c r="BK208" i="3"/>
  <c r="J208" i="3"/>
  <c r="J67" i="3"/>
  <c r="BK260" i="2"/>
  <c r="J260" i="2"/>
  <c r="J75" i="2"/>
  <c r="BK267" i="3"/>
  <c r="J267" i="3"/>
  <c r="J75" i="3"/>
  <c r="BK147" i="4"/>
  <c r="J147" i="4"/>
  <c r="J62" i="4"/>
  <c r="BK224" i="2"/>
  <c r="J224" i="2"/>
  <c r="J69" i="2"/>
  <c r="BK264" i="2"/>
  <c r="J264" i="2"/>
  <c r="J76" i="2"/>
  <c r="BK147" i="3"/>
  <c r="J147" i="3"/>
  <c r="J62" i="3"/>
  <c r="BK230" i="4"/>
  <c r="J230" i="4"/>
  <c r="J68" i="4"/>
  <c r="BK266" i="4"/>
  <c r="J266" i="4"/>
  <c r="J74" i="4"/>
  <c r="BK270" i="4"/>
  <c r="J270" i="4"/>
  <c r="J75" i="4"/>
  <c r="F92" i="4"/>
  <c r="BE205" i="4"/>
  <c r="BK239" i="3"/>
  <c r="J239" i="3" s="1"/>
  <c r="J71" i="3" s="1"/>
  <c r="BE114" i="4"/>
  <c r="BE126" i="4"/>
  <c r="BE133" i="4"/>
  <c r="E85" i="4"/>
  <c r="BE98" i="4"/>
  <c r="BE101" i="4"/>
  <c r="BE139" i="4"/>
  <c r="BE183" i="4"/>
  <c r="BE231" i="4"/>
  <c r="J232" i="3"/>
  <c r="J70" i="3" s="1"/>
  <c r="BE171" i="4"/>
  <c r="BE179" i="4"/>
  <c r="BE201" i="4"/>
  <c r="BE111" i="4"/>
  <c r="BE143" i="4"/>
  <c r="BE148" i="4"/>
  <c r="BE160" i="4"/>
  <c r="BE186" i="4"/>
  <c r="BE190" i="4"/>
  <c r="BE250" i="4"/>
  <c r="J97" i="3"/>
  <c r="J61" i="3" s="1"/>
  <c r="BE192" i="4"/>
  <c r="BE238" i="4"/>
  <c r="BE247" i="4"/>
  <c r="BE260" i="4"/>
  <c r="BE267" i="4"/>
  <c r="J92" i="4"/>
  <c r="BE135" i="4"/>
  <c r="BE168" i="4"/>
  <c r="BE164" i="4"/>
  <c r="BE220" i="4"/>
  <c r="BE175" i="4"/>
  <c r="BE216" i="4"/>
  <c r="BE227" i="4"/>
  <c r="J52" i="4"/>
  <c r="BE108" i="4"/>
  <c r="BE155" i="4"/>
  <c r="BE198" i="4"/>
  <c r="BE207" i="4"/>
  <c r="BE236" i="4"/>
  <c r="BE254" i="4"/>
  <c r="BE263" i="4"/>
  <c r="BE117" i="4"/>
  <c r="BE224" i="4"/>
  <c r="BE271" i="4"/>
  <c r="BE123" i="4"/>
  <c r="BE129" i="4"/>
  <c r="BE105" i="4"/>
  <c r="BE120" i="4"/>
  <c r="BE153" i="4"/>
  <c r="BE196" i="4"/>
  <c r="BE212" i="4"/>
  <c r="BE244" i="4"/>
  <c r="BE257" i="4"/>
  <c r="J92" i="3"/>
  <c r="BE114" i="3"/>
  <c r="BE117" i="3"/>
  <c r="BE133" i="3"/>
  <c r="BE175" i="3"/>
  <c r="BE233" i="3"/>
  <c r="BE241" i="3"/>
  <c r="BK97" i="2"/>
  <c r="J97" i="2" s="1"/>
  <c r="J60" i="2" s="1"/>
  <c r="BE108" i="3"/>
  <c r="BE126" i="3"/>
  <c r="BE168" i="3"/>
  <c r="J237" i="2"/>
  <c r="J73" i="2" s="1"/>
  <c r="J52" i="3"/>
  <c r="F92" i="3"/>
  <c r="BE129" i="3"/>
  <c r="BE160" i="3"/>
  <c r="BE171" i="3"/>
  <c r="BE185" i="3"/>
  <c r="BE193" i="3"/>
  <c r="BE244" i="3"/>
  <c r="BE260" i="3"/>
  <c r="BE268" i="3"/>
  <c r="BK228" i="2"/>
  <c r="J228" i="2" s="1"/>
  <c r="J70" i="2" s="1"/>
  <c r="BE254" i="3"/>
  <c r="BE101" i="3"/>
  <c r="BE123" i="3"/>
  <c r="BE105" i="3"/>
  <c r="BE148" i="3"/>
  <c r="BE155" i="3"/>
  <c r="BE198" i="3"/>
  <c r="BE204" i="3"/>
  <c r="BE251" i="3"/>
  <c r="BE195" i="3"/>
  <c r="BE228" i="3"/>
  <c r="BE209" i="3"/>
  <c r="BE225" i="3"/>
  <c r="BE217" i="3"/>
  <c r="BE221" i="3"/>
  <c r="BE235" i="3"/>
  <c r="BE247" i="3"/>
  <c r="BE111" i="3"/>
  <c r="BE139" i="3"/>
  <c r="BE179" i="3"/>
  <c r="BE202" i="3"/>
  <c r="BE120" i="3"/>
  <c r="BE135" i="3"/>
  <c r="BE143" i="3"/>
  <c r="BE213" i="3"/>
  <c r="E85" i="3"/>
  <c r="BE189" i="3"/>
  <c r="BE257" i="3"/>
  <c r="BE264" i="3"/>
  <c r="BE98" i="3"/>
  <c r="BE153" i="3"/>
  <c r="BE164" i="3"/>
  <c r="BE183" i="3"/>
  <c r="BE167" i="2"/>
  <c r="BE118" i="2"/>
  <c r="J55" i="2"/>
  <c r="F93" i="2"/>
  <c r="BE109" i="2"/>
  <c r="BE173" i="2"/>
  <c r="BE190" i="2"/>
  <c r="BE209" i="2"/>
  <c r="J52" i="2"/>
  <c r="BE102" i="2"/>
  <c r="BE121" i="2"/>
  <c r="BE115" i="2"/>
  <c r="BE186" i="2"/>
  <c r="BE197" i="2"/>
  <c r="BE232" i="2"/>
  <c r="BE265" i="2"/>
  <c r="BE217" i="2"/>
  <c r="BE248" i="2"/>
  <c r="BE148" i="2"/>
  <c r="BE202" i="2"/>
  <c r="BE230" i="2"/>
  <c r="E48" i="2"/>
  <c r="BE164" i="2"/>
  <c r="BE141" i="2"/>
  <c r="BE160" i="2"/>
  <c r="BE251" i="2"/>
  <c r="BE106" i="2"/>
  <c r="BE112" i="2"/>
  <c r="BE124" i="2"/>
  <c r="BE127" i="2"/>
  <c r="BE134" i="2"/>
  <c r="BE153" i="2"/>
  <c r="BE193" i="2"/>
  <c r="BE241" i="2"/>
  <c r="BE244" i="2"/>
  <c r="BE261" i="2"/>
  <c r="BE204" i="2"/>
  <c r="BE99" i="2"/>
  <c r="BE155" i="2"/>
  <c r="BE178" i="2"/>
  <c r="BE131" i="2"/>
  <c r="BE137" i="2"/>
  <c r="BE213" i="2"/>
  <c r="BE238" i="2"/>
  <c r="BE257" i="2"/>
  <c r="BE143" i="2"/>
  <c r="BE171" i="2"/>
  <c r="BE199" i="2"/>
  <c r="BE254" i="2"/>
  <c r="BE182" i="2"/>
  <c r="BE221" i="2"/>
  <c r="BE225" i="2"/>
  <c r="J34" i="3"/>
  <c r="AW56" i="1"/>
  <c r="F36" i="2"/>
  <c r="BC55" i="1" s="1"/>
  <c r="J34" i="2"/>
  <c r="AW55" i="1"/>
  <c r="F36" i="3"/>
  <c r="BC56" i="1"/>
  <c r="F37" i="3"/>
  <c r="BD56" i="1" s="1"/>
  <c r="F36" i="4"/>
  <c r="BC57" i="1"/>
  <c r="F35" i="2"/>
  <c r="BB55" i="1"/>
  <c r="F37" i="4"/>
  <c r="BD57" i="1" s="1"/>
  <c r="F34" i="4"/>
  <c r="BA57" i="1"/>
  <c r="J34" i="4"/>
  <c r="AW57" i="1"/>
  <c r="F37" i="2"/>
  <c r="BD55" i="1" s="1"/>
  <c r="F34" i="2"/>
  <c r="BA55" i="1" s="1"/>
  <c r="F34" i="3"/>
  <c r="BA56" i="1"/>
  <c r="F35" i="3"/>
  <c r="BB56" i="1" s="1"/>
  <c r="F35" i="4"/>
  <c r="BB57" i="1"/>
  <c r="R96" i="2" l="1"/>
  <c r="P242" i="4"/>
  <c r="T242" i="4"/>
  <c r="P95" i="3"/>
  <c r="AU56" i="1"/>
  <c r="T239" i="3"/>
  <c r="T95" i="3" s="1"/>
  <c r="R239" i="3"/>
  <c r="R95" i="3" s="1"/>
  <c r="R96" i="4"/>
  <c r="R95" i="4" s="1"/>
  <c r="R242" i="4"/>
  <c r="BK96" i="3"/>
  <c r="J96" i="3" s="1"/>
  <c r="J60" i="3" s="1"/>
  <c r="P236" i="2"/>
  <c r="P96" i="2" s="1"/>
  <c r="AU55" i="1" s="1"/>
  <c r="T96" i="4"/>
  <c r="T95" i="4" s="1"/>
  <c r="BK236" i="2"/>
  <c r="BK96" i="2" s="1"/>
  <c r="J96" i="2" s="1"/>
  <c r="J30" i="2" s="1"/>
  <c r="AG55" i="1" s="1"/>
  <c r="J236" i="2"/>
  <c r="J72" i="2" s="1"/>
  <c r="T236" i="2"/>
  <c r="T96" i="2"/>
  <c r="P96" i="4"/>
  <c r="P95" i="4" s="1"/>
  <c r="AU57" i="1" s="1"/>
  <c r="T96" i="3"/>
  <c r="J235" i="4"/>
  <c r="J70" i="4" s="1"/>
  <c r="BK96" i="4"/>
  <c r="BK242" i="4"/>
  <c r="J242" i="4" s="1"/>
  <c r="J71" i="4" s="1"/>
  <c r="BK95" i="3"/>
  <c r="J95" i="3" s="1"/>
  <c r="J59" i="3" s="1"/>
  <c r="F33" i="2"/>
  <c r="AZ55" i="1" s="1"/>
  <c r="J33" i="2"/>
  <c r="AV55" i="1" s="1"/>
  <c r="AT55" i="1" s="1"/>
  <c r="BD54" i="1"/>
  <c r="W33" i="1" s="1"/>
  <c r="J33" i="3"/>
  <c r="AV56" i="1"/>
  <c r="AT56" i="1"/>
  <c r="BA54" i="1"/>
  <c r="AW54" i="1"/>
  <c r="AK30" i="1" s="1"/>
  <c r="BB54" i="1"/>
  <c r="W31" i="1"/>
  <c r="J33" i="4"/>
  <c r="AV57" i="1"/>
  <c r="AT57" i="1"/>
  <c r="F33" i="3"/>
  <c r="AZ56" i="1" s="1"/>
  <c r="F33" i="4"/>
  <c r="AZ57" i="1"/>
  <c r="BC54" i="1"/>
  <c r="AY54" i="1" s="1"/>
  <c r="BK95" i="4" l="1"/>
  <c r="J95" i="4"/>
  <c r="J59" i="4"/>
  <c r="J96" i="4"/>
  <c r="J60" i="4"/>
  <c r="AN55" i="1"/>
  <c r="J59" i="2"/>
  <c r="J39" i="2"/>
  <c r="J30" i="4"/>
  <c r="AG57" i="1" s="1"/>
  <c r="W30" i="1"/>
  <c r="AZ54" i="1"/>
  <c r="AV54" i="1" s="1"/>
  <c r="AK29" i="1" s="1"/>
  <c r="AU54" i="1"/>
  <c r="W32" i="1"/>
  <c r="J30" i="3"/>
  <c r="AG56" i="1"/>
  <c r="AG54" i="1" s="1"/>
  <c r="AK26" i="1" s="1"/>
  <c r="AX54" i="1"/>
  <c r="J39" i="4" l="1"/>
  <c r="J39" i="3"/>
  <c r="AN56" i="1"/>
  <c r="AK35" i="1"/>
  <c r="AN57" i="1"/>
  <c r="AT54" i="1"/>
  <c r="W29" i="1"/>
  <c r="AN54" i="1" l="1"/>
</calcChain>
</file>

<file path=xl/sharedStrings.xml><?xml version="1.0" encoding="utf-8"?>
<sst xmlns="http://schemas.openxmlformats.org/spreadsheetml/2006/main" count="4821" uniqueCount="677">
  <si>
    <t>Export Komplet</t>
  </si>
  <si>
    <t>VZ</t>
  </si>
  <si>
    <t>2.0</t>
  </si>
  <si>
    <t>ZAMOK</t>
  </si>
  <si>
    <t>False</t>
  </si>
  <si>
    <t>{f305c343-a597-4e68-85ea-a38b482f4fb7}</t>
  </si>
  <si>
    <t>0,01</t>
  </si>
  <si>
    <t>21</t>
  </si>
  <si>
    <t>15</t>
  </si>
  <si>
    <t>REKAPITULACE STAVBY</t>
  </si>
  <si>
    <t>v ---  níže se nacházejí doplnkové a pomocné údaje k sestavám  --- v</t>
  </si>
  <si>
    <t>Návod na vyplnění</t>
  </si>
  <si>
    <t>0,001</t>
  </si>
  <si>
    <t>Kód:</t>
  </si>
  <si>
    <t>2023081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</si>
  <si>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</si>
  <si>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</si>
  <si>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X-11 - Vybudování stanovišť podzemních kontejnerů v Ostrově</t>
  </si>
  <si>
    <t>KSO:</t>
  </si>
  <si>
    <t/>
  </si>
  <si>
    <t>CC-CZ:</t>
  </si>
  <si>
    <t>Místo:</t>
  </si>
  <si>
    <t>Ostrov</t>
  </si>
  <si>
    <t>Datum:</t>
  </si>
  <si>
    <t>17. 12. 2023</t>
  </si>
  <si>
    <t>Zadavatel:</t>
  </si>
  <si>
    <t>IČ:</t>
  </si>
  <si>
    <t>Město Ostrov, Jáchymovská 1, 363 01 Ostrov</t>
  </si>
  <si>
    <t>DIČ:</t>
  </si>
  <si>
    <t>Uchazeč:</t>
  </si>
  <si>
    <t>Vyplň údaj</t>
  </si>
  <si>
    <t>Projektant:</t>
  </si>
  <si>
    <t>PK Beránek a Hradil, Svobody 7/1, 350 02 Cheb</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</si>
  <si>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</si>
  <si>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</si>
  <si>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</si>
  <si>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</si>
  <si>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</si>
  <si>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</si>
  <si>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</si>
  <si>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</si>
  <si>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</si>
  <si>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</si>
  <si>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</si>
  <si>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</si>
  <si>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</si>
  <si>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</si>
  <si>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</si>
  <si>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</si>
  <si>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</si>
  <si>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</si>
  <si>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</si>
  <si>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</si>
  <si>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</si>
  <si>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</si>
  <si>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</si>
  <si>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</si>
  <si>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</si>
  <si>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</si>
  <si>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</si>
  <si>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</si>
  <si>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</si>
  <si>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</si>
  <si>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</si>
  <si>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</si>
  <si>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</si>
  <si>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</si>
  <si>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</si>
  <si>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</si>
  <si>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</si>
  <si>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</si>
  <si>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</si>
  <si>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</si>
  <si>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</si>
  <si>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</si>
  <si>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</si>
  <si>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</si>
  <si>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01</t>
  </si>
  <si>
    <t>náměstí U Brány</t>
  </si>
  <si>
    <t>STA</t>
  </si>
  <si>
    <t>1</t>
  </si>
  <si>
    <t>{469dcade-230a-4c74-bffc-6818d42d0267}</t>
  </si>
  <si>
    <t>2</t>
  </si>
  <si>
    <t>SO 02</t>
  </si>
  <si>
    <t>ul. Brigádnická</t>
  </si>
  <si>
    <t>{82f0e270-615b-4415-b44e-6c2876503b17}</t>
  </si>
  <si>
    <t>SO 03</t>
  </si>
  <si>
    <t>ul. Nerudova</t>
  </si>
  <si>
    <t>{145a3810-c6aa-4bfb-a38a-f2769ccb8257}</t>
  </si>
  <si>
    <t>KRYCÍ LIST SOUPISU PRACÍ</t>
  </si>
  <si>
    <t>Objekt:</t>
  </si>
  <si>
    <t>SO 01 - náměstí U Brány</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</si>
  <si>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</si>
  <si>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</si>
  <si>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</si>
  <si>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</si>
  <si>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</si>
  <si>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</si>
  <si>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</si>
  <si>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</si>
  <si>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</si>
  <si>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</si>
  <si>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</si>
  <si>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</si>
  <si>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</si>
  <si>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</si>
  <si>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</si>
  <si>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767 - Konstrukce zámečnické</t>
  </si>
  <si>
    <t>VRN - Vedlejší rozpočtové náklady</t>
  </si>
  <si>
    <t xml:space="preserve">    VRN1 - Průzkumné, geodetické a projektové práce</t>
  </si>
  <si>
    <t xml:space="preserve">    VRN3 - Zařízení staveniště</t>
  </si>
  <si>
    <t xml:space="preserve">    VRN7 - Provozní vlivy</t>
  </si>
  <si>
    <t xml:space="preserve">    VRN8 - Ostatní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</si>
  <si>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</si>
  <si>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</si>
  <si>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</si>
  <si>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</si>
  <si>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</si>
  <si>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</si>
  <si>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</si>
  <si>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</si>
  <si>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</si>
  <si>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</si>
  <si>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</si>
  <si>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</si>
  <si>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</si>
  <si>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</si>
  <si>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</si>
  <si>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</si>
  <si>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</si>
  <si>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</si>
  <si>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131251103</t>
  </si>
  <si>
    <t>Hloubení jam nezapažených v hornině třídy těžitelnosti I skupiny 3 objem do 100 m3 strojně</t>
  </si>
  <si>
    <t>m3</t>
  </si>
  <si>
    <t>CS ÚRS 2023 02</t>
  </si>
  <si>
    <t>4</t>
  </si>
  <si>
    <t>PP</t>
  </si>
  <si>
    <t>Hloubení nezapažených jam a zářezů strojně s urovnáním dna do předepsaného profilu a spádu v hornině třídy těžitelnosti I skupiny 3 přes 50 do 100 m3</t>
  </si>
  <si>
    <t>Online PSC</t>
  </si>
  <si>
    <t>https://podminky.urs.cz/item/CS_URS_2023_02/131251103</t>
  </si>
  <si>
    <t>151101102</t>
  </si>
  <si>
    <t>Zřízení příložného pažení a rozepření stěn rýh hl přes 2 do 4 m</t>
  </si>
  <si>
    <t>m2</t>
  </si>
  <si>
    <t>6</t>
  </si>
  <si>
    <t>Zřízení pažení a rozepření stěn rýh pro podzemní vedení příložné pro jakoukoliv mezerovitost, hloubky přes 2 do 4 m</t>
  </si>
  <si>
    <t>https://podminky.urs.cz/item/CS_URS_2023_02/151101102</t>
  </si>
  <si>
    <t>PSC</t>
  </si>
  <si>
    <t xml:space="preserve">Poznámka k souboru cen:_x000D_
Poznámka k souboru cen: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</si>
  <si>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3</t>
  </si>
  <si>
    <t>151101112</t>
  </si>
  <si>
    <t>Odstranění příložného pažení a rozepření stěn rýh hl přes 2 do 4 m</t>
  </si>
  <si>
    <t>8</t>
  </si>
  <si>
    <t>Odstranění pažení a rozepření stěn rýh pro podzemní vedení s uložením materiálu na vzdálenost do 3 m od kraje výkopu příložné, hloubky přes 2 do 4 m</t>
  </si>
  <si>
    <t>https://podminky.urs.cz/item/CS_URS_2023_02/151101112</t>
  </si>
  <si>
    <t>162751117</t>
  </si>
  <si>
    <t>Vodorovné přemístění přes 9 000 do 10000 m výkopku/sypaniny z horniny třídy těžitelnosti I skupiny 1 až 3</t>
  </si>
  <si>
    <t>12</t>
  </si>
  <si>
    <t>Vodorovné přemístění výkopku nebo sypaniny po suchu na obvyklém dopravním prostředku, bez naložení výkopku, avšak se složením bez rozhrnutí z horniny třídy těžitelnosti I skupiny 1 až 3 na vzdálenost přes 9 000 do 10 000 m</t>
  </si>
  <si>
    <t>https://podminky.urs.cz/item/CS_URS_2023_02/162751117</t>
  </si>
  <si>
    <t>5</t>
  </si>
  <si>
    <t>162751119</t>
  </si>
  <si>
    <t>Příplatek k vodorovnému přemístění výkopku/sypaniny z horniny třídy těžitelnosti I skupiny 1 až 3 ZKD 1000 m přes 10000 m</t>
  </si>
  <si>
    <t>14</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</si>
  <si>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</si>
  <si>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https://podminky.urs.cz/item/CS_URS_2023_02/162751119</t>
  </si>
  <si>
    <t>167151101</t>
  </si>
  <si>
    <t>Nakládání výkopku z hornin třídy těžitelnosti I skupiny 1 až 3 do 100 m3</t>
  </si>
  <si>
    <t>16</t>
  </si>
  <si>
    <t>Nakládání, skládání a překládání neulehlého výkopku nebo sypaniny strojně nakládání, množství do 100 m3, z horniny třídy těžitelnosti I, skupiny 1 až 3</t>
  </si>
  <si>
    <t>https://podminky.urs.cz/item/CS_URS_2023_02/167151101</t>
  </si>
  <si>
    <t>7</t>
  </si>
  <si>
    <t>171251201</t>
  </si>
  <si>
    <t>Uložení sypaniny na skládky nebo meziskládky</t>
  </si>
  <si>
    <t>18</t>
  </si>
  <si>
    <t>Uložení sypaniny na skládky nebo meziskládky bez hutnění s upravením uložené sypaniny do předepsaného tvaru</t>
  </si>
  <si>
    <t>https://podminky.urs.cz/item/CS_URS_2023_02/171251201</t>
  </si>
  <si>
    <t>997221873</t>
  </si>
  <si>
    <t>Poplatek za uložení na recyklační skládce (skládkovné) stavebního odpadu zeminy a kamení zatříděného do Katalogu odpadů pod kódem 17 05 04</t>
  </si>
  <si>
    <t>t</t>
  </si>
  <si>
    <t>20</t>
  </si>
  <si>
    <t>Poplatek za uložení stavebního odpadu na recyklační skládce (skládkovné) zeminy a kamení zatříděného do Katalogu odpadů pod kódem 17 05 04</t>
  </si>
  <si>
    <t>https://podminky.urs.cz/item/CS_URS_2023_02/997221873</t>
  </si>
  <si>
    <t>9</t>
  </si>
  <si>
    <t>181152302</t>
  </si>
  <si>
    <t>Úprava pláně pro silnice a dálnice v zářezech se zhutněním</t>
  </si>
  <si>
    <t>22</t>
  </si>
  <si>
    <t>Úprava pláně na stavbách silnic a dálnic strojně v zářezech mimo skalních se zhutněním</t>
  </si>
  <si>
    <t>https://podminky.urs.cz/item/CS_URS_2023_02/181152302</t>
  </si>
  <si>
    <t>10</t>
  </si>
  <si>
    <t>113106171</t>
  </si>
  <si>
    <t>Rozebrání dlažeb vozovek ze zámkové dlažby s ložem z kameniva ručně</t>
  </si>
  <si>
    <t>24</t>
  </si>
  <si>
    <t>Rozebrání dlažeb vozovek a ploch s přemístěním hmot na skládku na vzdálenost do 3 m nebo s naložením na dopravní prostředek, s jakoukoliv výplní spár ručně ze zámkové dlažby s ložem z kameniva</t>
  </si>
  <si>
    <t>https://podminky.urs.cz/item/CS_URS_2023_02/113106171</t>
  </si>
  <si>
    <t xml:space="preserve">Poznámka k souboru cen:_x000D_
Poznámka k souboru cen: 1. Ceny jsou určeny pro rozebrání dlažeb a dílců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</si>
  <si>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11</t>
  </si>
  <si>
    <t>113106123</t>
  </si>
  <si>
    <t>Rozebrání dlažeb ze zámkových dlaždic komunikací pro pěší ručně</t>
  </si>
  <si>
    <t>26</t>
  </si>
  <si>
    <t>Rozebrání dlažeb komunikací pro pěší s přemístěním hmot na skládku na vzdálenost do 3 m nebo s naložením na dopravní prostředek s ložem z kameniva nebo živice a s jakoukoliv výplní spár ručně ze zámkové dlažby</t>
  </si>
  <si>
    <t>https://podminky.urs.cz/item/CS_URS_2023_02/113106123</t>
  </si>
  <si>
    <t>181311103</t>
  </si>
  <si>
    <t>Rozprostření ornice tl vrstvy do 200 mm v rovině nebo ve svahu do 1:5 ručně</t>
  </si>
  <si>
    <t>28</t>
  </si>
  <si>
    <t>Rozprostření a urovnání ornice v rovině nebo ve svahu sklonu do 1:5 ručně při souvislé ploše, tl. vrstvy do 200 mm</t>
  </si>
  <si>
    <t>https://podminky.urs.cz/item/CS_URS_2023_02/181311103</t>
  </si>
  <si>
    <t>13</t>
  </si>
  <si>
    <t>181411131</t>
  </si>
  <si>
    <t>Založení parkového trávníku výsevem pl do 1000 m2 v rovině a ve svahu do 1:5</t>
  </si>
  <si>
    <t>30</t>
  </si>
  <si>
    <t>Založení trávníku na půdě předem připravené plochy do 1000 m2 výsevem včetně utažení parkového v rovině nebo na svahu do 1:5</t>
  </si>
  <si>
    <t>https://podminky.urs.cz/item/CS_URS_2023_02/181411131</t>
  </si>
  <si>
    <t xml:space="preserve">Poznámka k souboru cen:_x000D_
Poznámka k souboru cen: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</si>
  <si>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M</t>
  </si>
  <si>
    <t>00572410</t>
  </si>
  <si>
    <t>osivo směs travní parková</t>
  </si>
  <si>
    <t>kg</t>
  </si>
  <si>
    <t>32</t>
  </si>
  <si>
    <t>113201111</t>
  </si>
  <si>
    <t>Vytrhání obrub chodníkových ležatých</t>
  </si>
  <si>
    <t>m</t>
  </si>
  <si>
    <t>34</t>
  </si>
  <si>
    <t>Vytrhání obrub s vybouráním lože, s přemístěním hmot na skládku na vzdálenost do 3 m nebo s naložením na dopravní prostředek chodníkových ležatých</t>
  </si>
  <si>
    <t>https://podminky.urs.cz/item/CS_URS_2023_02/113201111</t>
  </si>
  <si>
    <t xml:space="preserve">Poznámka k souboru cen:_x000D_
Poznámka k souboru cen: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</si>
  <si>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Zakládání</t>
  </si>
  <si>
    <t>271532212</t>
  </si>
  <si>
    <t>Podsyp pod základové konstrukce se zhutněním z hrubého kameniva frakce 16 až 32 mm</t>
  </si>
  <si>
    <t>36</t>
  </si>
  <si>
    <t>Podsyp pod základové konstrukce se zhutněním a urovnáním povrchu z kameniva hrubého, frakce 16 - 32 mm</t>
  </si>
  <si>
    <t>https://podminky.urs.cz/item/CS_URS_2023_02/271532212</t>
  </si>
  <si>
    <t xml:space="preserve">Poznámka k souboru cen:_x000D_
Poznámka k souboru cen: 1. Ceny slouží pro ocenění násypů pod základové konstrukce tloušťky vrstvy do 300 mm. 2. Násypy s tloušťkou vrstvy přesahující 300 mm se ocení cenami souboru cen 213 31-…. Polštáře zhutněné pod základy v katalogu 800-2 Zvláštní zakládání objektů. </t>
  </si>
  <si>
    <t>Svislé a kompletní konstrukce</t>
  </si>
  <si>
    <t>17</t>
  </si>
  <si>
    <t>31231191R</t>
  </si>
  <si>
    <t>Výplň mezi bloky jímky z betonu prostého tř. C 16/20</t>
  </si>
  <si>
    <t>38</t>
  </si>
  <si>
    <t>334791112</t>
  </si>
  <si>
    <t>Prostup v betonových zdech z plastových trub DN do 110</t>
  </si>
  <si>
    <t>40</t>
  </si>
  <si>
    <t>Prostup v betonových zdech z plastových trub průměru do DN 110</t>
  </si>
  <si>
    <t>https://podminky.urs.cz/item/CS_URS_2023_02/334791112</t>
  </si>
  <si>
    <t xml:space="preserve">Poznámka k souboru cen:_x000D_
Poznámka k souboru cen: 1. V cenách jsou započteny náklady na nařezání plastového potrubí na potřebnou délku a osazení do bednění bez výřezu bednění, utěsnění prostupu a bednění tmelem před betonáží. </t>
  </si>
  <si>
    <t>Vodorovné konstrukce</t>
  </si>
  <si>
    <t>19</t>
  </si>
  <si>
    <t>465513156R</t>
  </si>
  <si>
    <t>Dlažba svahu u opěr z upraveného lomového žulového kamene tl 200 mm do lože C 25/30 pl do 10 m2</t>
  </si>
  <si>
    <t>42</t>
  </si>
  <si>
    <t>Dlažba svahu u mostních opěr z upraveného lomového žulového kamene s vyspárováním maltou MC 25, šíře spáry 15 mm do betonového lože C 25/30 tloušťky 200 mm, plochy do 10 m2</t>
  </si>
  <si>
    <t>https://podminky.urs.cz/item/CS_URS_2023_02/465513156R</t>
  </si>
  <si>
    <t xml:space="preserve">Poznámka k souboru cen:_x000D_
Poznámka k souboru cen: 1. V cenách jsou započteny náklady na dodání písku nebo betonové směsi pro lože a spáry, rozhrnutí a úpravu lože do tl. 140 mm, navlhčení podkladu, rozměření a výběr, případně upravení kamene s urovnáním povrchu lícování dlažby a vyspárovaní MC 25, šíře spáry 15 mm. 2. V cenách nejsou započteny náklady na podkladní vrstvy ze štěrkopísku, tyto se oceňují souborem cen 451 57- . 1 Podkladní a výplňová vrstva z kameniva. </t>
  </si>
  <si>
    <t>58381141</t>
  </si>
  <si>
    <t>deska dlažební broušená žula 600x300mm tl 20mm</t>
  </si>
  <si>
    <t>44</t>
  </si>
  <si>
    <t>Komunikace pozemní</t>
  </si>
  <si>
    <t>591441111</t>
  </si>
  <si>
    <t>Kladení dlažby z mozaiky jednobarevné komunikací pro pěší lože z MC</t>
  </si>
  <si>
    <t>46</t>
  </si>
  <si>
    <t>Kladení dlažby z mozaiky komunikací pro pěší s vyplněním spár, s dvojím beraněním a se smetením přebytečného materiálu na vzdálenost do 3 m jednobarevné, s ložem tl. do 40 mm z cementové malty</t>
  </si>
  <si>
    <t>https://podminky.urs.cz/item/CS_URS_2023_02/591441111</t>
  </si>
  <si>
    <t xml:space="preserve">Poznámka k souboru cen:_x000D_
Poznámka k souboru cen: 1. V cenách jsou započteny i náklady na dodání hmot pro lože a na dodání téhož materiálu pro výplň spár a zhotovení šablon, popř. rámů. 2. V cenách nejsou započteny náklady na dodání mozaiky, které se oceňuje ve specifikaci; ztratné lze dohodnout ve výši 2 %. 3. Část lože přesahující tloušťku 40 mm se oceňuje cenami souboru cen 451 ..-9 Příplatek za každých dalších 10 mm tloušťky podkladu nebo lože. </t>
  </si>
  <si>
    <t>58381005</t>
  </si>
  <si>
    <t>kostka štípaná dlažební mozaika žula 4/6 šedá</t>
  </si>
  <si>
    <t>48</t>
  </si>
  <si>
    <t>23</t>
  </si>
  <si>
    <t>596211110</t>
  </si>
  <si>
    <t>Kladení zámkové dlažby komunikací pro pěší ručně tl 60 mm skupiny A pl do 50 m2</t>
  </si>
  <si>
    <t>50</t>
  </si>
  <si>
    <t>Kladení dlažby z betonových zámkových dlaždic komunikací pro pěší ručně s ložem z kameniva těženého nebo drceného tl. do 40 mm, s vyplněním spár s dvojitým hutněním, vibrováním a se smetením přebytečného materiálu na krajnici tl. 60 mm skupiny A, pro plochy do 50 m2</t>
  </si>
  <si>
    <t>https://podminky.urs.cz/item/CS_URS_2023_02/596211110</t>
  </si>
  <si>
    <t xml:space="preserve">Poznámka k souboru cen:_x000D_
Poznámka k souboru cen: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</si>
  <si>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Úpravy povrchů, podlahy a osazování výplní</t>
  </si>
  <si>
    <t>631311135</t>
  </si>
  <si>
    <t>Mazanina tl přes 120 do 240 mm z betonu prostého bez zvýšených nároků na prostředí tř. C 20/25</t>
  </si>
  <si>
    <t>52</t>
  </si>
  <si>
    <t>Mazanina z betonu prostého bez zvýšených nároků na prostředí tl. přes 120 do 240 mm tř. C 20/25</t>
  </si>
  <si>
    <t>https://podminky.urs.cz/item/CS_URS_2023_02/631311135</t>
  </si>
  <si>
    <t xml:space="preserve">Poznámka k souboru cen:_x000D_
Poznámka k souboru cen: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</si>
  <si>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25</t>
  </si>
  <si>
    <t>631319175</t>
  </si>
  <si>
    <t>Příplatek k mazanině tl přes 120 do 240 mm za stržení povrchu spodní vrstvy před vložením výztuže</t>
  </si>
  <si>
    <t>54</t>
  </si>
  <si>
    <t>Příplatek k cenám mazanin za stržení povrchu spodní vrstvy mazaniny latí před vložením výztuže nebo pletiva pro tl. obou vrstev mazaniny přes 120 do 240 mm</t>
  </si>
  <si>
    <t>https://podminky.urs.cz/item/CS_URS_2023_02/631319175</t>
  </si>
  <si>
    <t xml:space="preserve">Poznámka k souboru cen:_x000D_
Poznámka k souboru cen: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</si>
  <si>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631362021</t>
  </si>
  <si>
    <t>Výztuž mazanin svařovanými sítěmi Kari</t>
  </si>
  <si>
    <t>56</t>
  </si>
  <si>
    <t>Výztuž mazanin ze svařovaných sítí z drátů typu KARI</t>
  </si>
  <si>
    <t>https://podminky.urs.cz/item/CS_URS_2023_02/631362021</t>
  </si>
  <si>
    <t xml:space="preserve">Poznámka k souboru cen:_x000D_
Poznámka k souboru cen: 1. Betonová podezdívek příček se oceňuje položkou 278 36-1111 souboru cen 278 36-11.1 - Výztuž základu (podezdívky) betonového </t>
  </si>
  <si>
    <t>27</t>
  </si>
  <si>
    <t>63511114R</t>
  </si>
  <si>
    <t>Obsyp jímek hrubého kameniva 16-32 včetně zhutnění</t>
  </si>
  <si>
    <t>58</t>
  </si>
  <si>
    <t>Ostatní konstrukce a práce, bourání</t>
  </si>
  <si>
    <t>916231213</t>
  </si>
  <si>
    <t>Osazení chodníkového obrubníku betonového stojatého s boční opěrou do lože z betonu prostého</t>
  </si>
  <si>
    <t>60</t>
  </si>
  <si>
    <t>Osazení chodníkového obrubníku betonového se zřízením lože, s vyplněním a zatřením spár cementovou maltou stojatého s boční opěrou z betonu prostého, do lože z betonu prostého</t>
  </si>
  <si>
    <t>https://podminky.urs.cz/item/CS_URS_2023_02/916231213</t>
  </si>
  <si>
    <t xml:space="preserve">Poznámka k souboru cen:_x000D_
Poznámka k souboru cen: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</si>
  <si>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29</t>
  </si>
  <si>
    <t>59217017</t>
  </si>
  <si>
    <t>obrubník betonový chodníkový 1000x100x250mm</t>
  </si>
  <si>
    <t>62</t>
  </si>
  <si>
    <t>916991121</t>
  </si>
  <si>
    <t>Lože pod obrubníky, krajníky nebo obruby z dlažebních kostek z betonu prostého</t>
  </si>
  <si>
    <t>64</t>
  </si>
  <si>
    <t>Lože pod obrubníky, krajníky nebo obruby z dlažebních kostek z betonu prostého</t>
  </si>
  <si>
    <t>https://podminky.urs.cz/item/CS_URS_2023_02/916991121</t>
  </si>
  <si>
    <t>31</t>
  </si>
  <si>
    <t>938908411R</t>
  </si>
  <si>
    <t>Čištění vozovek</t>
  </si>
  <si>
    <t>kpl</t>
  </si>
  <si>
    <t>66</t>
  </si>
  <si>
    <t>977151121R</t>
  </si>
  <si>
    <t>Jádrové vrty diamantovými korunkami do stavebních materiálů D přes 110 do 120 mm</t>
  </si>
  <si>
    <t>68</t>
  </si>
  <si>
    <t>Jádrové vrty diamantovými korunkami do stavebních materiálů (železobetonu, betonu, cihel, obkladů, dlažeb, kamene) průměru přes 110 do 120 mm</t>
  </si>
  <si>
    <t>https://podminky.urs.cz/item/CS_URS_2023_02/977151121R</t>
  </si>
  <si>
    <t xml:space="preserve">Poznámka k souboru cen:_x000D_
Poznámka k souboru cen: 1. V cenách jsou započteny i náklady na rozměření, ukotvení vrtacího stroje, vrtání, opotřebení diamantových vrtacích korunek a spotřebu vody. 2. V cenách -1211 až -1233 pro dovrchní vrty jsou započteny i náklady na odsátí výplachové vody z vrtu. </t>
  </si>
  <si>
    <t>997</t>
  </si>
  <si>
    <t>Přesun sutě</t>
  </si>
  <si>
    <t>33</t>
  </si>
  <si>
    <t>997002511</t>
  </si>
  <si>
    <t>Vodorovné přemístění suti a vybouraných hmot bez naložení ale se složením a urovnáním do 1 km</t>
  </si>
  <si>
    <t>70</t>
  </si>
  <si>
    <t>Vodorovné přemístění suti a vybouraných hmot bez naložení, se složením a hrubým urovnáním na vzdálenost do 1 km</t>
  </si>
  <si>
    <t>https://podminky.urs.cz/item/CS_URS_2023_02/997002511</t>
  </si>
  <si>
    <t xml:space="preserve">Poznámka k souboru cen:_x000D_
Poznámka k souboru cen: 1. Cenu nelze použít pro přemístění po železnici, po vodě nebo ručně. 2. V ceně jsou započteny i náklady na terénní přirážky i na jízdu v nepříznivých poměrech (sklon silnice nebo terénu, povrch dopravní plochy, použití přívěsů apod.). 3. Je-li na dopravní dráze nějaká překážka, pro kterou je nutné překládat suť z jednoho dopravního prostředku na jiný, oceňuje se tato lomená doprava suti v každém úseku samostatně. </t>
  </si>
  <si>
    <t>997002519</t>
  </si>
  <si>
    <t>Příplatek ZKD 1 km přemístění suti a vybouraných hmot</t>
  </si>
  <si>
    <t>72</t>
  </si>
  <si>
    <t>Vodorovné přemístění suti a vybouraných hmot bez naložení, se složením a hrubým urovnáním Příplatek k ceně za každý další i započatý 1 km přes 1 km</t>
  </si>
  <si>
    <t>https://podminky.urs.cz/item/CS_URS_2023_02/997002519</t>
  </si>
  <si>
    <t>35</t>
  </si>
  <si>
    <t>997002611</t>
  </si>
  <si>
    <t>Nakládání suti a vybouraných hmot</t>
  </si>
  <si>
    <t>74</t>
  </si>
  <si>
    <t>Nakládání suti a vybouraných hmot na dopravní prostředek pro vodorovné přemístění</t>
  </si>
  <si>
    <t>https://podminky.urs.cz/item/CS_URS_2023_02/997002611</t>
  </si>
  <si>
    <t xml:space="preserve">Poznámka k souboru cen:_x000D_
Poznámka k souboru cen: 1. Cena platí i pro překládání při lomené dopravě. 2. Cenu nelze použít při dopravě po železnici, po vodě nebo ručně. </t>
  </si>
  <si>
    <t>997221861</t>
  </si>
  <si>
    <t>Poplatek za uložení na recyklační skládce (skládkovné) stavebního odpadu z prostého betonu pod kódem 17 01 01</t>
  </si>
  <si>
    <t>76</t>
  </si>
  <si>
    <t>Poplatek za uložení stavebního odpadu na recyklační skládce (skládkovné) z prostého betonu zatříděného do Katalogu odpadů pod kódem 17 01 01</t>
  </si>
  <si>
    <t>https://podminky.urs.cz/item/CS_URS_2023_02/997221861</t>
  </si>
  <si>
    <t>998</t>
  </si>
  <si>
    <t>Přesun hmot</t>
  </si>
  <si>
    <t>37</t>
  </si>
  <si>
    <t>998223011</t>
  </si>
  <si>
    <t>Přesun hmot pro pozemní komunikace s krytem dlážděným</t>
  </si>
  <si>
    <t>78</t>
  </si>
  <si>
    <t>Přesun hmot pro pozemní komunikace s krytem dlážděným dopravní vzdálenost do 200 m jakékoliv délky objektu</t>
  </si>
  <si>
    <t>https://podminky.urs.cz/item/CS_URS_2023_02/998223011</t>
  </si>
  <si>
    <t>PSV</t>
  </si>
  <si>
    <t>Práce a dodávky PSV</t>
  </si>
  <si>
    <t>767</t>
  </si>
  <si>
    <t>Konstrukce zámečnické</t>
  </si>
  <si>
    <t>76799599R</t>
  </si>
  <si>
    <t>D+ M podzem. kontejner. sestavy vč. ŽB jímky, technologie (popis viz TZ), vč. jeřábnických prací</t>
  </si>
  <si>
    <t>80</t>
  </si>
  <si>
    <t>39</t>
  </si>
  <si>
    <t>998767201</t>
  </si>
  <si>
    <t>Přesun hmot procentní pro zámečnické konstrukce v objektech v do 6 m</t>
  </si>
  <si>
    <t>%</t>
  </si>
  <si>
    <t>82</t>
  </si>
  <si>
    <t>Přesun hmot pro zámečnické konstrukce stanovený procentní sazbou (%) z ceny vodorovná dopravní vzdálenost do 50 m v objektech výšky do 6 m</t>
  </si>
  <si>
    <t>https://podminky.urs.cz/item/CS_URS_2023_02/998767201</t>
  </si>
  <si>
    <t xml:space="preserve">Poznámka k souboru cen:_x000D_
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</si>
  <si>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VRN</t>
  </si>
  <si>
    <t>Vedlejší rozpočtové náklady</t>
  </si>
  <si>
    <t>VRN1</t>
  </si>
  <si>
    <t>Průzkumné, geodetické a projektové práce</t>
  </si>
  <si>
    <t>012103000</t>
  </si>
  <si>
    <t>Geodetické práce před výstavbou</t>
  </si>
  <si>
    <t>84</t>
  </si>
  <si>
    <t>https://podminky.urs.cz/item/CS_URS_2023_02/012103000</t>
  </si>
  <si>
    <t>41</t>
  </si>
  <si>
    <t>012303000</t>
  </si>
  <si>
    <t>Geodetické práce po výstavbě</t>
  </si>
  <si>
    <t>86</t>
  </si>
  <si>
    <t>https://podminky.urs.cz/item/CS_URS_2023_02/012303000</t>
  </si>
  <si>
    <t>013254000</t>
  </si>
  <si>
    <t>Dokumentace skutečného provedení stavby</t>
  </si>
  <si>
    <t>88</t>
  </si>
  <si>
    <t>https://podminky.urs.cz/item/CS_URS_2023_02/013254000</t>
  </si>
  <si>
    <t>VRN3</t>
  </si>
  <si>
    <t>Zařízení staveniště</t>
  </si>
  <si>
    <t>43</t>
  </si>
  <si>
    <t>030001000</t>
  </si>
  <si>
    <t>90</t>
  </si>
  <si>
    <t>https://podminky.urs.cz/item/CS_URS_2023_02/030001000</t>
  </si>
  <si>
    <t>034203000</t>
  </si>
  <si>
    <t>Opatření na ochranu pozemků sousedních se staveništěm</t>
  </si>
  <si>
    <t>92</t>
  </si>
  <si>
    <t>https://podminky.urs.cz/item/CS_URS_2023_02/034203000</t>
  </si>
  <si>
    <t>45</t>
  </si>
  <si>
    <t>034303000</t>
  </si>
  <si>
    <t>Dopravní značení na staveništi</t>
  </si>
  <si>
    <t>94</t>
  </si>
  <si>
    <t>https://podminky.urs.cz/item/CS_URS_2023_02/034303000</t>
  </si>
  <si>
    <t>034503000</t>
  </si>
  <si>
    <t>Informační tabule na staveništi</t>
  </si>
  <si>
    <t>96</t>
  </si>
  <si>
    <t>https://podminky.urs.cz/item/CS_URS_2023_02/034503000</t>
  </si>
  <si>
    <t>VRN7</t>
  </si>
  <si>
    <t>Provozní vlivy</t>
  </si>
  <si>
    <t>47</t>
  </si>
  <si>
    <t>079002000</t>
  </si>
  <si>
    <t>Ostatní provozní vlivy</t>
  </si>
  <si>
    <t>98</t>
  </si>
  <si>
    <t>https://podminky.urs.cz/item/CS_URS_2023_02/079002000</t>
  </si>
  <si>
    <t>VRN8</t>
  </si>
  <si>
    <t>Ostatní</t>
  </si>
  <si>
    <t>081002000</t>
  </si>
  <si>
    <t>Doprava zaměstnanců</t>
  </si>
  <si>
    <t>100</t>
  </si>
  <si>
    <t>https://podminky.urs.cz/item/CS_URS_2023_02/081002000</t>
  </si>
  <si>
    <t>SO 02 - ul. Brigádnická</t>
  </si>
  <si>
    <t>997 - Přesun sutě</t>
  </si>
  <si>
    <t>131251203</t>
  </si>
  <si>
    <t>Hloubení jam zapažených v hornině třídy těžitelnosti I skupiny 3 objem do 100 m3 strojně</t>
  </si>
  <si>
    <t>Hloubení zapažených jam a zářezů strojně s urovnáním dna do předepsaného profilu a spádu v hornině třídy těžitelnosti I skupiny 3 přes 50 do 100 m3</t>
  </si>
  <si>
    <t>https://podminky.urs.cz/item/CS_URS_2023_02/131251203</t>
  </si>
  <si>
    <t>184852111R</t>
  </si>
  <si>
    <t>Řez stromu bezpečnostní o ploše koruny do 30 m2 lezeckou technikou</t>
  </si>
  <si>
    <t>kus</t>
  </si>
  <si>
    <t>Řez stromů prováděný lezeckou technikou bezpečnostní (S-RB), plocha koruny stromu do 30 m2</t>
  </si>
  <si>
    <t>https://podminky.urs.cz/item/CS_URS_2023_02/184852111R</t>
  </si>
  <si>
    <t xml:space="preserve">Poznámka k souboru cen:_x000D_
Poznámka k souboru cen: 1. V cenách jsou započteny i náklady na rozřezání větví a jejich přemístění na hromady na vzdálenost do 20 m. 2. V cenách nejsou započteny náklady na: a) dendrologický průzkum. Tyto náklady se oceňují cenami souboru cen 183 91-11.. - Dendrologický průzkum stromu, b) tahové zkoušky. Tyto náklady se oceňují cenami souboru cen 184 81-11.. - Přístrojové metody hodnocení stavu stromu, c) bezpečnostní vazby. Tyto náklady se oceňují cenami souboru cen 184 81-83.. - Instalace bezpečnostních vazeb pro zajištění koruny stromu, d) skládku rozřezaných větví. 3. Plocha koruny se určí jako součin ideálního průmětu koruny stromu a jeho výšky. Ideální průměr stromu je součet nejkratší a nejdelší vzdálenosti svislého obrysu koruny od kmene. 4. Plocha koruny příplatku se určí z procentního podílu překážky k prostoru vymezenému okapovou linií stromu. Za překážky se považuje např. svah přes 1:2 nebo různé stavby a komunikace zasahující do okapové linie stromu. 5. Příplatek k ceně dle plochy koruny stromu se započítává za každých započatých 25 % překážky v půdorysném průmětu stromu vymezeném okapovou linií stromu. Celkový příplatek může činit maximálně čtyřnásobek uvedené ceny. 6. Za překážky jsou považovány objekty jako např. komunikace, svah 1:2, stavební objekty apod. 7. Měrnou jednotkou kus se u řezu rozumí jeden strom. </t>
  </si>
  <si>
    <t>113201112</t>
  </si>
  <si>
    <t>Vytrhání obrub silničních ležatých</t>
  </si>
  <si>
    <t>Vytrhání obrub s vybouráním lože, s přemístěním hmot na skládku na vzdálenost do 3 m nebo s naložením na dopravní prostředek silničních ležatých</t>
  </si>
  <si>
    <t>https://podminky.urs.cz/item/CS_URS_2023_02/113201112</t>
  </si>
  <si>
    <t>113107142</t>
  </si>
  <si>
    <t>Odstranění podkladu živičného tl přes 50 do 100 mm ručně</t>
  </si>
  <si>
    <t>Odstranění podkladů nebo krytů ručně s přemístěním hmot na skládku na vzdálenost do 3 m nebo s naložením na dopravní prostředek živičných, o tl. vrstvy přes 50 do 100 mm</t>
  </si>
  <si>
    <t>https://podminky.urs.cz/item/CS_URS_2023_02/113107142</t>
  </si>
  <si>
    <t xml:space="preserve">Poznámka k souboru cen:_x000D_
Poznámka k souboru cen: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</si>
  <si>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566901261</t>
  </si>
  <si>
    <t>Vyspravení podkladu po překopech inženýrských sítí plochy přes 15 m2 obalovaným kamenivem ACP (OK) tl. 100 mm</t>
  </si>
  <si>
    <t>Vyspravení podkladu po překopech inženýrských sítí plochy přes 15 m2 s rozprostřením a zhutněním obalovaným kamenivem ACP (OK) tl. 100 mm</t>
  </si>
  <si>
    <t>https://podminky.urs.cz/item/CS_URS_2023_02/566901261</t>
  </si>
  <si>
    <t xml:space="preserve">Poznámka k souboru cen:_x000D_
Poznámka k souboru cen: 1. Ceny jsou určeny pro vyspravení podkladů po překopech pro inženýrské sítětrvalé i dočasné (předepíše-li je projekt). 2. Ceny jsou určeny pouze pro případy havárií, přeložek nebo běžných oprav inženýrských sítí. 3. Ceny nelze použít v rámci výstavby nových inženýrských sítí. 4. V cenách nejsou započteny náklady na příp. nutný spojovací postřik, který se oceňuje cenami souboru cen 573 2.-11 Postřik živičný spojovací části A01 tohoto katalogu. </t>
  </si>
  <si>
    <t>596211210</t>
  </si>
  <si>
    <t>Kladení zámkové dlažby komunikací pro pěší ručně tl 80 mm skupiny A pl do 50 m2</t>
  </si>
  <si>
    <t>Kladení dlažby z betonových zámkových dlaždic komunikací pro pěší ručně s ložem z kameniva těženého nebo drceného tl. do 40 mm, s vyplněním spár s dvojitým hutněním, vibrováním a se smetením přebytečného materiálu na krajnici tl. 80 mm skupiny A, pro plochy do 50 m2</t>
  </si>
  <si>
    <t>https://podminky.urs.cz/item/CS_URS_2023_02/596211210</t>
  </si>
  <si>
    <t>59245090</t>
  </si>
  <si>
    <t>dlažba zámková profilová 230x140x80mm přírodní</t>
  </si>
  <si>
    <t>619996135R</t>
  </si>
  <si>
    <t>Ochrana konstrukcí nebo samostatných prvků obedněním</t>
  </si>
  <si>
    <t>Ochrana stavebních konstrukcí a samostatných prvků včetně pozdějšího odstranění obedněním samostatných konstrukcí a prvků</t>
  </si>
  <si>
    <t xml:space="preserve">Poznámka k souboru cen:_x000D_
Poznámka k souboru cen: 1. Množství měrných jednotek se určuje v m2 rozvinuté plochy. </t>
  </si>
  <si>
    <t>916131213</t>
  </si>
  <si>
    <t>Osazení silničního obrubníku betonového stojatého s boční opěrou do lože z betonu prostého</t>
  </si>
  <si>
    <t>Osazení silničního obrubníku betonového se zřízením lože, s vyplněním a zatřením spár cementovou maltou stojatého s boční opěrou z betonu prostého, do lože z betonu prostého</t>
  </si>
  <si>
    <t>https://podminky.urs.cz/item/CS_URS_2023_02/916131213</t>
  </si>
  <si>
    <t xml:space="preserve">Poznámka k souboru cen:_x000D_
Poznámka k souboru cen: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</si>
  <si>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919735112</t>
  </si>
  <si>
    <t>Řezání stávajícího živičného krytu hl přes 50 do 100 mm</t>
  </si>
  <si>
    <t>Řezání stávajícího živičného krytu nebo podkladu hloubky přes 50 do 100 mm</t>
  </si>
  <si>
    <t>https://podminky.urs.cz/item/CS_URS_2023_02/919735112</t>
  </si>
  <si>
    <t xml:space="preserve">Poznámka k souboru cen:_x000D_
Poznámka k souboru cen: 1. V cenách jsou započteny i náklady na spotřebu vody. </t>
  </si>
  <si>
    <t>997221875</t>
  </si>
  <si>
    <t>Poplatek za uložení na recyklační skládce (skládkovné) stavebního odpadu asfaltového bez obsahu dehtu zatříděného do Katalogu odpadů pod kódem 17 03 02</t>
  </si>
  <si>
    <t>Poplatek za uložení stavebního odpadu na recyklační skládce (skládkovné) asfaltového bez obsahu dehtu zatříděného do Katalogu odpadů pod kódem 17 03 02</t>
  </si>
  <si>
    <t>https://podminky.urs.cz/item/CS_URS_2023_02/997221875</t>
  </si>
  <si>
    <t>998767292</t>
  </si>
  <si>
    <t>Příplatek k přesunu hmot procentní 767 za zvětšený přesun do 100 m</t>
  </si>
  <si>
    <t>Přesun hmot pro zámečnické konstrukce stanovený procentní sazbou (%) z ceny Příplatek k cenám za zvětšený přesun přes vymezenou největší dopravní vzdálenost do 100 m</t>
  </si>
  <si>
    <t>https://podminky.urs.cz/item/CS_URS_2023_02/998767292</t>
  </si>
  <si>
    <t>49</t>
  </si>
  <si>
    <t>102</t>
  </si>
  <si>
    <t>SO 03 - ul. Nerudova</t>
  </si>
  <si>
    <t>181411132</t>
  </si>
  <si>
    <t>Založení parkového trávníku výsevem pl do 1000 m2 ve svahu přes 1:5 do 1:2</t>
  </si>
  <si>
    <t>Založení trávníku na půdě předem připravené plochy do 1000 m2 výsevem včetně utažení parkového na svahu přes 1:5 do 1:2</t>
  </si>
  <si>
    <t>https://podminky.urs.cz/item/CS_URS_2023_02/181411132</t>
  </si>
  <si>
    <t>916131113</t>
  </si>
  <si>
    <t>Osazení silničního obrubníku betonového ležatého s boční opěrou do lože z betonu prostého</t>
  </si>
  <si>
    <t>Osazení silničního obrubníku betonového se zřízením lože, s vyplněním a zatřením spár cementovou maltou ležatého s boční opěrou z betonu prostého, do lože z betonu prostého</t>
  </si>
  <si>
    <t>https://podminky.urs.cz/item/CS_URS_2023_02/916131113</t>
  </si>
  <si>
    <t>59217016</t>
  </si>
  <si>
    <t>obrubník betonový chodníkový 1000x80x250mm</t>
  </si>
  <si>
    <t>997013873</t>
  </si>
  <si>
    <t>https://podminky.urs.cz/item/CS_URS_2023_02/997013873</t>
  </si>
  <si>
    <t>104</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</si>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</sst>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8" fillId="0" borderId="0" applyNumberFormat="0" applyFill="0" applyBorder="0" applyAlignment="0" applyProtection="0"/>
  </cellStyleXfs>
  <cellXfs count="2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4"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4"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7"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18" fillId="4" borderId="9" xfId="0" applyFont="1" applyFill="1" applyBorder="1" applyAlignment="1">
      <alignment horizontal="center" vertic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0" fillId="0" borderId="0" xfId="0" applyFont="1" applyAlignment="1">
      <alignment horizontal="left" vertical="center"/>
    </xf>
    <xf numFmtId="0" fontId="20" fillId="0" borderId="0" xfId="0" applyFont="1" applyAlignment="1">
      <alignment vertical="center"/>
    </xf>
    <xf numFmtId="4" fontId="20" fillId="0" borderId="0" xfId="0" applyNumberFormat="1" applyFont="1" applyAlignment="1">
      <alignment vertical="center"/>
    </xf>
    <xf numFmtId="0" fontId="4" fillId="0" borderId="0" xfId="0" applyFont="1" applyAlignment="1">
      <alignment horizontal="center" vertical="center"/>
    </xf>
    <xf numFmtId="4" fontId="16" fillId="0" borderId="15" xfId="0" applyNumberFormat="1" applyFont="1" applyBorder="1" applyAlignment="1">
      <alignment vertical="center"/>
    </xf>
    <xf numFmtId="4" fontId="16" fillId="0" borderId="0" xfId="0" applyNumberFormat="1" applyFont="1" applyAlignment="1">
      <alignment vertical="center"/>
    </xf>
    <xf numFmtId="166" fontId="16" fillId="0" borderId="0" xfId="0" applyNumberFormat="1" applyFont="1" applyAlignment="1">
      <alignment vertical="center"/>
    </xf>
    <xf numFmtId="4" fontId="16" fillId="0" borderId="16" xfId="0" applyNumberFormat="1" applyFont="1" applyBorder="1" applyAlignment="1">
      <alignment vertical="center"/>
    </xf>
    <xf numFmtId="0" fontId="4" fillId="0" borderId="0" xfId="0" applyFont="1" applyAlignment="1">
      <alignment horizontal="left" vertical="center"/>
    </xf>
    <xf numFmtId="0" fontId="21" fillId="0" borderId="0" xfId="0" applyFont="1" applyAlignment="1">
      <alignment horizontal="left" vertical="center"/>
    </xf>
    <xf numFmtId="0" fontId="22" fillId="0" borderId="0" xfId="1" applyFont="1" applyAlignment="1">
      <alignment horizontal="center" vertical="center"/>
    </xf>
    <xf numFmtId="0" fontId="5" fillId="0" borderId="4"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3" fillId="0" borderId="0" xfId="0" applyFont="1" applyAlignment="1">
      <alignment horizontal="center" vertical="center"/>
    </xf>
    <xf numFmtId="4" fontId="25" fillId="0" borderId="15" xfId="0" applyNumberFormat="1" applyFont="1" applyBorder="1" applyAlignment="1">
      <alignment vertical="center"/>
    </xf>
    <xf numFmtId="4" fontId="25" fillId="0" borderId="0" xfId="0" applyNumberFormat="1" applyFont="1" applyAlignment="1">
      <alignment vertical="center"/>
    </xf>
    <xf numFmtId="166" fontId="25" fillId="0" borderId="0" xfId="0" applyNumberFormat="1" applyFont="1" applyAlignment="1">
      <alignment vertical="center"/>
    </xf>
    <xf numFmtId="4" fontId="25" fillId="0" borderId="16" xfId="0" applyNumberFormat="1" applyFont="1" applyBorder="1" applyAlignment="1">
      <alignment vertical="center"/>
    </xf>
    <xf numFmtId="0" fontId="5" fillId="0" borderId="0" xfId="0" applyFont="1" applyAlignment="1">
      <alignment horizontal="left" vertical="center"/>
    </xf>
    <xf numFmtId="4" fontId="25" fillId="0" borderId="20" xfId="0" applyNumberFormat="1" applyFont="1" applyBorder="1" applyAlignment="1">
      <alignment vertical="center"/>
    </xf>
    <xf numFmtId="4" fontId="25" fillId="0" borderId="21" xfId="0" applyNumberFormat="1" applyFont="1" applyBorder="1" applyAlignment="1">
      <alignment vertical="center"/>
    </xf>
    <xf numFmtId="166" fontId="25" fillId="0" borderId="21" xfId="0" applyNumberFormat="1" applyFont="1" applyBorder="1" applyAlignment="1">
      <alignment vertical="center"/>
    </xf>
    <xf numFmtId="4" fontId="25" fillId="0" borderId="22" xfId="0" applyNumberFormat="1" applyFont="1" applyBorder="1" applyAlignment="1">
      <alignment vertical="center"/>
    </xf>
    <xf numFmtId="0" fontId="26" fillId="0" borderId="0" xfId="0" applyFont="1" applyAlignment="1">
      <alignment horizontal="left" vertical="center"/>
    </xf>
    <xf numFmtId="0" fontId="0" fillId="0" borderId="4" xfId="0" applyBorder="1" applyAlignment="1">
      <alignment vertical="center" wrapText="1"/>
    </xf>
    <xf numFmtId="0" fontId="14"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18" fillId="4" borderId="0" xfId="0" applyFont="1" applyFill="1" applyAlignment="1">
      <alignment horizontal="left" vertical="center"/>
    </xf>
    <xf numFmtId="0" fontId="18" fillId="4" borderId="0" xfId="0" applyFont="1" applyFill="1" applyAlignment="1">
      <alignment horizontal="right" vertical="center"/>
    </xf>
    <xf numFmtId="0" fontId="27"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4" fontId="20" fillId="0" borderId="0" xfId="0" applyNumberFormat="1" applyFont="1"/>
    <xf numFmtId="166" fontId="28" fillId="0" borderId="13" xfId="0" applyNumberFormat="1" applyFont="1" applyBorder="1"/>
    <xf numFmtId="166" fontId="28" fillId="0" borderId="14" xfId="0" applyNumberFormat="1" applyFont="1" applyBorder="1"/>
    <xf numFmtId="4" fontId="29"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18" fillId="0" borderId="23" xfId="0" applyFont="1" applyBorder="1" applyAlignment="1">
      <alignment horizontal="center" vertical="center"/>
    </xf>
    <xf numFmtId="49" fontId="18" fillId="0" borderId="23" xfId="0" applyNumberFormat="1" applyFont="1" applyBorder="1" applyAlignment="1">
      <alignment horizontal="left" vertical="center" wrapText="1"/>
    </xf>
    <xf numFmtId="0" fontId="18" fillId="0" borderId="23" xfId="0" applyFont="1" applyBorder="1" applyAlignment="1">
      <alignment horizontal="left" vertical="center" wrapText="1"/>
    </xf>
    <xf numFmtId="0" fontId="18" fillId="0" borderId="23" xfId="0" applyFont="1" applyBorder="1" applyAlignment="1">
      <alignment horizontal="center" vertical="center" wrapText="1"/>
    </xf>
    <xf numFmtId="167" fontId="18" fillId="0" borderId="23" xfId="0" applyNumberFormat="1" applyFont="1" applyBorder="1" applyAlignment="1">
      <alignment vertical="center"/>
    </xf>
    <xf numFmtId="4" fontId="18" fillId="2" borderId="23" xfId="0" applyNumberFormat="1" applyFont="1" applyFill="1" applyBorder="1" applyAlignment="1" applyProtection="1">
      <alignment vertical="center"/>
      <protection locked="0"/>
    </xf>
    <xf numFmtId="4" fontId="18" fillId="0" borderId="23" xfId="0" applyNumberFormat="1" applyFont="1" applyBorder="1" applyAlignment="1">
      <alignment vertical="center"/>
    </xf>
    <xf numFmtId="0" fontId="19" fillId="2" borderId="15" xfId="0" applyFont="1" applyFill="1" applyBorder="1" applyAlignment="1" applyProtection="1">
      <alignment horizontal="left" vertical="center"/>
      <protection locked="0"/>
    </xf>
    <xf numFmtId="0" fontId="19" fillId="0" borderId="0" xfId="0" applyFont="1" applyAlignment="1">
      <alignment horizontal="center" vertical="center"/>
    </xf>
    <xf numFmtId="166" fontId="19" fillId="0" borderId="0" xfId="0" applyNumberFormat="1" applyFont="1" applyAlignment="1">
      <alignment vertical="center"/>
    </xf>
    <xf numFmtId="166" fontId="19" fillId="0" borderId="16" xfId="0" applyNumberFormat="1" applyFont="1" applyBorder="1" applyAlignment="1">
      <alignment vertical="center"/>
    </xf>
    <xf numFmtId="0" fontId="18" fillId="0" borderId="0" xfId="0" applyFont="1" applyAlignment="1">
      <alignment horizontal="left" vertical="center"/>
    </xf>
    <xf numFmtId="4" fontId="0" fillId="0" borderId="0" xfId="0" applyNumberFormat="1" applyAlignment="1">
      <alignment vertical="center"/>
    </xf>
    <xf numFmtId="0" fontId="30" fillId="0" borderId="0" xfId="0" applyFont="1" applyAlignment="1">
      <alignment horizontal="left" vertical="center"/>
    </xf>
    <xf numFmtId="0" fontId="31" fillId="0" borderId="0" xfId="0" applyFont="1" applyAlignment="1">
      <alignment horizontal="left" vertical="center" wrapText="1"/>
    </xf>
    <xf numFmtId="0" fontId="0" fillId="0" borderId="0" xfId="0" applyAlignment="1" applyProtection="1">
      <alignment vertical="center"/>
      <protection locked="0"/>
    </xf>
    <xf numFmtId="0" fontId="0" fillId="0" borderId="15" xfId="0" applyBorder="1" applyAlignment="1">
      <alignment vertical="center"/>
    </xf>
    <xf numFmtId="0" fontId="32" fillId="0" borderId="0" xfId="0" applyFont="1" applyAlignment="1">
      <alignment horizontal="left" vertical="center"/>
    </xf>
    <xf numFmtId="0" fontId="33" fillId="0" borderId="0" xfId="1" applyFont="1" applyAlignment="1" applyProtection="1">
      <alignment vertical="center" wrapText="1"/>
    </xf>
    <xf numFmtId="0" fontId="34" fillId="0" borderId="0" xfId="0" applyFont="1" applyAlignment="1">
      <alignment vertical="center" wrapText="1"/>
    </xf>
    <xf numFmtId="0" fontId="35" fillId="0" borderId="23" xfId="0" applyFont="1" applyBorder="1" applyAlignment="1">
      <alignment horizontal="center" vertical="center"/>
    </xf>
    <xf numFmtId="49" fontId="35" fillId="0" borderId="23" xfId="0" applyNumberFormat="1" applyFont="1" applyBorder="1" applyAlignment="1">
      <alignment horizontal="left" vertical="center" wrapText="1"/>
    </xf>
    <xf numFmtId="0" fontId="35" fillId="0" borderId="23" xfId="0" applyFont="1" applyBorder="1" applyAlignment="1">
      <alignment horizontal="left" vertical="center" wrapText="1"/>
    </xf>
    <xf numFmtId="0" fontId="35" fillId="0" borderId="23" xfId="0" applyFont="1" applyBorder="1" applyAlignment="1">
      <alignment horizontal="center" vertical="center" wrapText="1"/>
    </xf>
    <xf numFmtId="167" fontId="35" fillId="0" borderId="23" xfId="0" applyNumberFormat="1" applyFont="1" applyBorder="1" applyAlignment="1">
      <alignment vertical="center"/>
    </xf>
    <xf numFmtId="4" fontId="35" fillId="2" borderId="23" xfId="0" applyNumberFormat="1" applyFont="1" applyFill="1" applyBorder="1" applyAlignment="1" applyProtection="1">
      <alignment vertical="center"/>
      <protection locked="0"/>
    </xf>
    <xf numFmtId="4" fontId="35" fillId="0" borderId="23" xfId="0" applyNumberFormat="1" applyFont="1" applyBorder="1" applyAlignment="1">
      <alignment vertical="center"/>
    </xf>
    <xf numFmtId="0" fontId="36" fillId="0" borderId="4" xfId="0" applyFont="1" applyBorder="1" applyAlignment="1">
      <alignment vertical="center"/>
    </xf>
    <xf numFmtId="0" fontId="35" fillId="2" borderId="15" xfId="0" applyFont="1" applyFill="1" applyBorder="1" applyAlignment="1" applyProtection="1">
      <alignment horizontal="left" vertical="center"/>
      <protection locked="0"/>
    </xf>
    <xf numFmtId="0" fontId="35" fillId="0" borderId="0" xfId="0" applyFont="1" applyAlignment="1">
      <alignment horizontal="center" vertical="center"/>
    </xf>
    <xf numFmtId="167" fontId="18" fillId="2" borderId="23" xfId="0" applyNumberFormat="1" applyFont="1" applyFill="1" applyBorder="1" applyAlignment="1" applyProtection="1">
      <alignment vertical="center"/>
      <protection locked="0"/>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0" xfId="0" applyAlignment="1">
      <alignment vertical="top"/>
    </xf>
    <xf numFmtId="0" fontId="37" fillId="0" borderId="24" xfId="0" applyFont="1" applyBorder="1" applyAlignment="1">
      <alignment vertical="center" wrapText="1"/>
    </xf>
    <xf numFmtId="0" fontId="37" fillId="0" borderId="25"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7" xfId="0" applyFont="1" applyBorder="1" applyAlignment="1">
      <alignment vertical="center" wrapText="1"/>
    </xf>
    <xf numFmtId="0" fontId="37" fillId="0" borderId="28" xfId="0" applyFont="1" applyBorder="1" applyAlignment="1">
      <alignment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41" fillId="0" borderId="27" xfId="0"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left" vertical="center"/>
    </xf>
    <xf numFmtId="0" fontId="40" fillId="0" borderId="1" xfId="0" applyFont="1" applyBorder="1" applyAlignment="1">
      <alignment vertical="center"/>
    </xf>
    <xf numFmtId="49" fontId="40" fillId="0" borderId="1" xfId="0" applyNumberFormat="1" applyFont="1" applyBorder="1" applyAlignment="1">
      <alignment vertical="center" wrapText="1"/>
    </xf>
    <xf numFmtId="0" fontId="37" fillId="0" borderId="30" xfId="0" applyFont="1" applyBorder="1" applyAlignment="1">
      <alignment vertical="center" wrapText="1"/>
    </xf>
    <xf numFmtId="0" fontId="42" fillId="0" borderId="29" xfId="0" applyFont="1" applyBorder="1" applyAlignment="1">
      <alignment vertical="center" wrapText="1"/>
    </xf>
    <xf numFmtId="0" fontId="37" fillId="0" borderId="31" xfId="0" applyFont="1" applyBorder="1" applyAlignment="1">
      <alignment vertical="center" wrapText="1"/>
    </xf>
    <xf numFmtId="0" fontId="37" fillId="0" borderId="1" xfId="0" applyFont="1" applyBorder="1" applyAlignment="1">
      <alignment vertical="top"/>
    </xf>
    <xf numFmtId="0" fontId="37" fillId="0" borderId="0" xfId="0" applyFont="1" applyAlignment="1">
      <alignment vertical="top"/>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39" fillId="0" borderId="1" xfId="0" applyFont="1" applyBorder="1" applyAlignment="1">
      <alignment horizontal="left" vertical="center"/>
    </xf>
    <xf numFmtId="0" fontId="43" fillId="0" borderId="0" xfId="0" applyFont="1" applyAlignment="1">
      <alignment horizontal="left" vertical="center"/>
    </xf>
    <xf numFmtId="0" fontId="39" fillId="0" borderId="29" xfId="0" applyFont="1" applyBorder="1" applyAlignment="1">
      <alignment horizontal="left" vertical="center"/>
    </xf>
    <xf numFmtId="0" fontId="39" fillId="0" borderId="29" xfId="0" applyFont="1" applyBorder="1" applyAlignment="1">
      <alignment horizontal="center" vertical="center"/>
    </xf>
    <xf numFmtId="0" fontId="43" fillId="0" borderId="29" xfId="0" applyFont="1" applyBorder="1" applyAlignment="1">
      <alignment horizontal="left" vertical="center"/>
    </xf>
    <xf numFmtId="0" fontId="44" fillId="0" borderId="1" xfId="0" applyFont="1" applyBorder="1" applyAlignment="1">
      <alignment horizontal="left" vertical="center"/>
    </xf>
    <xf numFmtId="0" fontId="41" fillId="0" borderId="0" xfId="0" applyFont="1" applyAlignment="1">
      <alignment horizontal="left" vertical="center"/>
    </xf>
    <xf numFmtId="0" fontId="45" fillId="0" borderId="1" xfId="0" applyFont="1" applyBorder="1" applyAlignment="1">
      <alignment horizontal="left" vertical="center"/>
    </xf>
    <xf numFmtId="0" fontId="40" fillId="0" borderId="1" xfId="0" applyFont="1" applyBorder="1" applyAlignment="1">
      <alignment horizontal="center" vertical="center"/>
    </xf>
    <xf numFmtId="0" fontId="40" fillId="0" borderId="0" xfId="0" applyFont="1" applyAlignment="1">
      <alignment horizontal="left" vertical="center"/>
    </xf>
    <xf numFmtId="0" fontId="41" fillId="0" borderId="27" xfId="0" applyFont="1" applyBorder="1" applyAlignment="1">
      <alignment horizontal="left" vertical="center"/>
    </xf>
    <xf numFmtId="0" fontId="37" fillId="0" borderId="30" xfId="0" applyFont="1" applyBorder="1" applyAlignment="1">
      <alignment horizontal="left" vertical="center"/>
    </xf>
    <xf numFmtId="0" fontId="42" fillId="0" borderId="29" xfId="0" applyFont="1" applyBorder="1" applyAlignment="1">
      <alignment horizontal="left" vertical="center"/>
    </xf>
    <xf numFmtId="0" fontId="37" fillId="0" borderId="31" xfId="0" applyFont="1" applyBorder="1" applyAlignment="1">
      <alignment horizontal="left" vertical="center"/>
    </xf>
    <xf numFmtId="0" fontId="37" fillId="0" borderId="1" xfId="0" applyFont="1" applyBorder="1" applyAlignment="1">
      <alignment horizontal="left" vertical="center"/>
    </xf>
    <xf numFmtId="0" fontId="42" fillId="0" borderId="1" xfId="0" applyFont="1" applyBorder="1" applyAlignment="1">
      <alignment horizontal="left" vertical="center"/>
    </xf>
    <xf numFmtId="0" fontId="43" fillId="0" borderId="1" xfId="0" applyFont="1" applyBorder="1" applyAlignment="1">
      <alignment horizontal="left" vertical="center"/>
    </xf>
    <xf numFmtId="0" fontId="41" fillId="0" borderId="29" xfId="0" applyFont="1" applyBorder="1" applyAlignment="1">
      <alignment horizontal="left" vertical="center"/>
    </xf>
    <xf numFmtId="0" fontId="37"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1" xfId="0" applyFont="1" applyBorder="1" applyAlignment="1">
      <alignment horizontal="center"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28" xfId="0" applyFont="1" applyBorder="1" applyAlignment="1">
      <alignment horizontal="left" vertical="center" wrapText="1"/>
    </xf>
    <xf numFmtId="0" fontId="41" fillId="0" borderId="27" xfId="0" applyFont="1" applyBorder="1" applyAlignment="1">
      <alignment horizontal="left" vertical="center" wrapText="1"/>
    </xf>
    <xf numFmtId="0" fontId="41" fillId="0" borderId="1" xfId="0" applyFont="1" applyBorder="1" applyAlignment="1">
      <alignment horizontal="left" vertical="center"/>
    </xf>
    <xf numFmtId="0" fontId="41" fillId="0" borderId="28" xfId="0" applyFont="1" applyBorder="1" applyAlignment="1">
      <alignment horizontal="left" vertical="center" wrapText="1"/>
    </xf>
    <xf numFmtId="0" fontId="41" fillId="0" borderId="28" xfId="0" applyFont="1" applyBorder="1" applyAlignment="1">
      <alignment horizontal="left" vertical="center"/>
    </xf>
    <xf numFmtId="0" fontId="41" fillId="0" borderId="30" xfId="0" applyFont="1" applyBorder="1" applyAlignment="1">
      <alignment horizontal="left" vertical="center" wrapText="1"/>
    </xf>
    <xf numFmtId="0" fontId="41" fillId="0" borderId="29" xfId="0" applyFont="1" applyBorder="1" applyAlignment="1">
      <alignment horizontal="left" vertical="center" wrapText="1"/>
    </xf>
    <xf numFmtId="0" fontId="41" fillId="0" borderId="31" xfId="0" applyFont="1" applyBorder="1" applyAlignment="1">
      <alignment horizontal="left" vertical="center" wrapText="1"/>
    </xf>
    <xf numFmtId="0" fontId="40" fillId="0" borderId="1" xfId="0" applyFont="1" applyBorder="1" applyAlignment="1">
      <alignment horizontal="left" vertical="top"/>
    </xf>
    <xf numFmtId="0" fontId="40" fillId="0" borderId="1" xfId="0" applyFont="1" applyBorder="1" applyAlignment="1">
      <alignment horizontal="center" vertical="top"/>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41" fillId="0" borderId="1" xfId="0" applyFont="1" applyBorder="1" applyAlignment="1">
      <alignment horizontal="center" vertical="center"/>
    </xf>
    <xf numFmtId="0" fontId="43" fillId="0" borderId="0" xfId="0" applyFont="1" applyAlignment="1">
      <alignment vertical="center"/>
    </xf>
    <xf numFmtId="0" fontId="39" fillId="0" borderId="1" xfId="0" applyFont="1" applyBorder="1" applyAlignment="1">
      <alignment vertical="center"/>
    </xf>
    <xf numFmtId="0" fontId="43" fillId="0" borderId="29" xfId="0" applyFont="1" applyBorder="1" applyAlignment="1">
      <alignment vertical="center"/>
    </xf>
    <xf numFmtId="0" fontId="39" fillId="0" borderId="29" xfId="0" applyFont="1" applyBorder="1" applyAlignment="1">
      <alignment vertical="center"/>
    </xf>
    <xf numFmtId="0" fontId="40" fillId="0" borderId="1" xfId="0" applyFont="1" applyBorder="1" applyAlignment="1">
      <alignment vertical="top"/>
    </xf>
    <xf numFmtId="49" fontId="40" fillId="0" borderId="1" xfId="0" applyNumberFormat="1" applyFont="1" applyBorder="1" applyAlignment="1">
      <alignment horizontal="left" vertical="center"/>
    </xf>
    <xf numFmtId="0" fontId="46" fillId="0" borderId="27" xfId="0" applyFont="1" applyBorder="1" applyAlignment="1">
      <alignment horizontal="left" vertical="center"/>
    </xf>
    <xf numFmtId="0" fontId="47" fillId="0" borderId="1" xfId="0" applyFont="1" applyBorder="1" applyAlignment="1">
      <alignment vertical="top"/>
    </xf>
    <xf numFmtId="0" fontId="47" fillId="0" borderId="1" xfId="0" applyFont="1" applyBorder="1" applyAlignment="1">
      <alignment horizontal="left" vertical="center"/>
    </xf>
    <xf numFmtId="0" fontId="47" fillId="0" borderId="1" xfId="0" applyFont="1" applyBorder="1" applyAlignment="1">
      <alignment horizontal="center" vertical="center"/>
    </xf>
    <xf numFmtId="49" fontId="47" fillId="0" borderId="1" xfId="0" applyNumberFormat="1" applyFont="1" applyBorder="1" applyAlignment="1">
      <alignment horizontal="left" vertical="center"/>
    </xf>
    <xf numFmtId="0" fontId="46" fillId="0" borderId="28" xfId="0" applyFont="1" applyBorder="1" applyAlignment="1">
      <alignment horizontal="left" vertical="center"/>
    </xf>
    <xf numFmtId="0" fontId="0" fillId="0" borderId="29" xfId="0" applyBorder="1" applyAlignment="1">
      <alignment vertical="top"/>
    </xf>
    <xf numFmtId="0" fontId="39" fillId="0" borderId="29" xfId="0" applyFont="1" applyBorder="1" applyAlignment="1">
      <alignment horizontal="left"/>
    </xf>
    <xf numFmtId="0" fontId="43" fillId="0" borderId="29" xfId="0" applyFont="1" applyBorder="1"/>
    <xf numFmtId="0" fontId="37" fillId="0" borderId="27" xfId="0" applyFont="1" applyBorder="1" applyAlignment="1">
      <alignment vertical="top"/>
    </xf>
    <xf numFmtId="0" fontId="37" fillId="0" borderId="28" xfId="0" applyFont="1" applyBorder="1" applyAlignment="1">
      <alignment vertical="top"/>
    </xf>
    <xf numFmtId="0" fontId="37" fillId="0" borderId="30" xfId="0" applyFont="1" applyBorder="1" applyAlignment="1">
      <alignment vertical="top"/>
    </xf>
    <xf numFmtId="0" fontId="37" fillId="0" borderId="29" xfId="0" applyFont="1" applyBorder="1" applyAlignment="1">
      <alignment vertical="top"/>
    </xf>
    <xf numFmtId="0" fontId="37" fillId="0" borderId="31" xfId="0" applyFont="1" applyBorder="1" applyAlignment="1">
      <alignment vertical="top"/>
    </xf>
    <xf numFmtId="0" fontId="13" fillId="0" borderId="0" xfId="0" applyFont="1" applyAlignment="1">
      <alignment horizontal="left" vertical="top" wrapText="1"/>
    </xf>
    <xf numFmtId="0" fontId="13"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4"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5"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8" xfId="0" applyFont="1" applyFill="1" applyBorder="1" applyAlignment="1">
      <alignment horizontal="left" vertical="center"/>
    </xf>
    <xf numFmtId="0" fontId="0" fillId="3" borderId="8" xfId="0" applyFill="1" applyBorder="1" applyAlignment="1">
      <alignment vertical="center"/>
    </xf>
    <xf numFmtId="4" fontId="4" fillId="3" borderId="8" xfId="0" applyNumberFormat="1" applyFont="1" applyFill="1" applyBorder="1" applyAlignment="1">
      <alignment vertical="center"/>
    </xf>
    <xf numFmtId="0" fontId="0" fillId="3" borderId="9"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6" fillId="0" borderId="12" xfId="0" applyFont="1" applyBorder="1" applyAlignment="1">
      <alignment horizontal="center" vertical="center"/>
    </xf>
    <xf numFmtId="0" fontId="16" fillId="0" borderId="13"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Alignment="1">
      <alignment horizontal="left" vertical="center"/>
    </xf>
    <xf numFmtId="0" fontId="18" fillId="4" borderId="7" xfId="0" applyFont="1" applyFill="1" applyBorder="1" applyAlignment="1">
      <alignment horizontal="center" vertical="center"/>
    </xf>
    <xf numFmtId="0" fontId="18" fillId="4" borderId="8" xfId="0" applyFont="1" applyFill="1" applyBorder="1" applyAlignment="1">
      <alignment horizontal="left" vertical="center"/>
    </xf>
    <xf numFmtId="0" fontId="18" fillId="4" borderId="8" xfId="0" applyFont="1" applyFill="1" applyBorder="1" applyAlignment="1">
      <alignment horizontal="center" vertical="center"/>
    </xf>
    <xf numFmtId="0" fontId="18" fillId="4" borderId="8" xfId="0" applyFont="1" applyFill="1" applyBorder="1" applyAlignment="1">
      <alignment horizontal="right" vertical="center"/>
    </xf>
    <xf numFmtId="4" fontId="24" fillId="0" borderId="0" xfId="0" applyNumberFormat="1" applyFont="1" applyAlignment="1">
      <alignment vertical="center"/>
    </xf>
    <xf numFmtId="0" fontId="24" fillId="0" borderId="0" xfId="0" applyFont="1" applyAlignment="1">
      <alignment vertical="center"/>
    </xf>
    <xf numFmtId="0" fontId="23" fillId="0" borderId="0" xfId="0" applyFont="1" applyAlignment="1">
      <alignment horizontal="left" vertical="center" wrapText="1"/>
    </xf>
    <xf numFmtId="4" fontId="20" fillId="0" borderId="0" xfId="0" applyNumberFormat="1" applyFont="1" applyAlignment="1">
      <alignment horizontal="right" vertical="center"/>
    </xf>
    <xf numFmtId="4" fontId="20"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0" fillId="0" borderId="1" xfId="0" applyFont="1" applyBorder="1" applyAlignment="1">
      <alignment horizontal="left" vertical="center" wrapText="1"/>
    </xf>
    <xf numFmtId="0" fontId="39" fillId="0" borderId="29" xfId="0" applyFont="1" applyBorder="1" applyAlignment="1">
      <alignment horizontal="left" wrapText="1"/>
    </xf>
    <xf numFmtId="0" fontId="38" fillId="0" borderId="1" xfId="0" applyFont="1" applyBorder="1" applyAlignment="1">
      <alignment horizontal="center" vertical="center" wrapText="1"/>
    </xf>
    <xf numFmtId="49" fontId="40" fillId="0" borderId="1" xfId="0" applyNumberFormat="1" applyFont="1" applyBorder="1" applyAlignment="1">
      <alignment horizontal="left" vertical="center" wrapText="1"/>
    </xf>
    <xf numFmtId="0" fontId="38" fillId="0" borderId="1" xfId="0" applyFont="1" applyBorder="1" applyAlignment="1">
      <alignment horizontal="center" vertical="center"/>
    </xf>
    <xf numFmtId="0" fontId="39" fillId="0" borderId="29" xfId="0" applyFont="1" applyBorder="1" applyAlignment="1">
      <alignment horizontal="left"/>
    </xf>
    <xf numFmtId="0" fontId="40" fillId="0" borderId="1" xfId="0" applyFont="1" applyBorder="1" applyAlignment="1">
      <alignment horizontal="left" vertical="center"/>
    </xf>
    <xf numFmtId="0" fontId="40"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podminky.urs.cz/item/CS_URS_2023_02/181411131" TargetMode="External"/><Relationship Id="rId18" Type="http://schemas.openxmlformats.org/officeDocument/2006/relationships/hyperlink" Target="https://podminky.urs.cz/item/CS_URS_2023_02/591441111" TargetMode="External"/><Relationship Id="rId26" Type="http://schemas.openxmlformats.org/officeDocument/2006/relationships/hyperlink" Target="https://podminky.urs.cz/item/CS_URS_2023_02/997002511" TargetMode="External"/><Relationship Id="rId39" Type="http://schemas.openxmlformats.org/officeDocument/2006/relationships/hyperlink" Target="https://podminky.urs.cz/item/CS_URS_2023_02/079002000" TargetMode="External"/><Relationship Id="rId21" Type="http://schemas.openxmlformats.org/officeDocument/2006/relationships/hyperlink" Target="https://podminky.urs.cz/item/CS_URS_2023_02/631319175" TargetMode="External"/><Relationship Id="rId34" Type="http://schemas.openxmlformats.org/officeDocument/2006/relationships/hyperlink" Target="https://podminky.urs.cz/item/CS_URS_2023_02/013254000" TargetMode="External"/><Relationship Id="rId7" Type="http://schemas.openxmlformats.org/officeDocument/2006/relationships/hyperlink" Target="https://podminky.urs.cz/item/CS_URS_2023_02/171251201" TargetMode="External"/><Relationship Id="rId2" Type="http://schemas.openxmlformats.org/officeDocument/2006/relationships/hyperlink" Target="https://podminky.urs.cz/item/CS_URS_2023_02/151101102" TargetMode="External"/><Relationship Id="rId16" Type="http://schemas.openxmlformats.org/officeDocument/2006/relationships/hyperlink" Target="https://podminky.urs.cz/item/CS_URS_2023_02/334791112" TargetMode="External"/><Relationship Id="rId20" Type="http://schemas.openxmlformats.org/officeDocument/2006/relationships/hyperlink" Target="https://podminky.urs.cz/item/CS_URS_2023_02/631311135" TargetMode="External"/><Relationship Id="rId29" Type="http://schemas.openxmlformats.org/officeDocument/2006/relationships/hyperlink" Target="https://podminky.urs.cz/item/CS_URS_2023_02/997221861" TargetMode="External"/><Relationship Id="rId41" Type="http://schemas.openxmlformats.org/officeDocument/2006/relationships/drawing" Target="../drawings/drawing2.xml"/><Relationship Id="rId1" Type="http://schemas.openxmlformats.org/officeDocument/2006/relationships/hyperlink" Target="https://podminky.urs.cz/item/CS_URS_2023_02/131251103" TargetMode="External"/><Relationship Id="rId6" Type="http://schemas.openxmlformats.org/officeDocument/2006/relationships/hyperlink" Target="https://podminky.urs.cz/item/CS_URS_2023_02/167151101" TargetMode="External"/><Relationship Id="rId11" Type="http://schemas.openxmlformats.org/officeDocument/2006/relationships/hyperlink" Target="https://podminky.urs.cz/item/CS_URS_2023_02/113106123" TargetMode="External"/><Relationship Id="rId24" Type="http://schemas.openxmlformats.org/officeDocument/2006/relationships/hyperlink" Target="https://podminky.urs.cz/item/CS_URS_2023_02/916991121" TargetMode="External"/><Relationship Id="rId32" Type="http://schemas.openxmlformats.org/officeDocument/2006/relationships/hyperlink" Target="https://podminky.urs.cz/item/CS_URS_2023_02/012103000" TargetMode="External"/><Relationship Id="rId37" Type="http://schemas.openxmlformats.org/officeDocument/2006/relationships/hyperlink" Target="https://podminky.urs.cz/item/CS_URS_2023_02/034303000" TargetMode="External"/><Relationship Id="rId40" Type="http://schemas.openxmlformats.org/officeDocument/2006/relationships/hyperlink" Target="https://podminky.urs.cz/item/CS_URS_2023_02/081002000" TargetMode="External"/><Relationship Id="rId5" Type="http://schemas.openxmlformats.org/officeDocument/2006/relationships/hyperlink" Target="https://podminky.urs.cz/item/CS_URS_2023_02/162751119" TargetMode="External"/><Relationship Id="rId15" Type="http://schemas.openxmlformats.org/officeDocument/2006/relationships/hyperlink" Target="https://podminky.urs.cz/item/CS_URS_2023_02/271532212" TargetMode="External"/><Relationship Id="rId23" Type="http://schemas.openxmlformats.org/officeDocument/2006/relationships/hyperlink" Target="https://podminky.urs.cz/item/CS_URS_2023_02/916231213" TargetMode="External"/><Relationship Id="rId28" Type="http://schemas.openxmlformats.org/officeDocument/2006/relationships/hyperlink" Target="https://podminky.urs.cz/item/CS_URS_2023_02/997002611" TargetMode="External"/><Relationship Id="rId36" Type="http://schemas.openxmlformats.org/officeDocument/2006/relationships/hyperlink" Target="https://podminky.urs.cz/item/CS_URS_2023_02/034203000" TargetMode="External"/><Relationship Id="rId10" Type="http://schemas.openxmlformats.org/officeDocument/2006/relationships/hyperlink" Target="https://podminky.urs.cz/item/CS_URS_2023_02/113106171" TargetMode="External"/><Relationship Id="rId19" Type="http://schemas.openxmlformats.org/officeDocument/2006/relationships/hyperlink" Target="https://podminky.urs.cz/item/CS_URS_2023_02/596211110" TargetMode="External"/><Relationship Id="rId31" Type="http://schemas.openxmlformats.org/officeDocument/2006/relationships/hyperlink" Target="https://podminky.urs.cz/item/CS_URS_2023_02/998767201" TargetMode="External"/><Relationship Id="rId4" Type="http://schemas.openxmlformats.org/officeDocument/2006/relationships/hyperlink" Target="https://podminky.urs.cz/item/CS_URS_2023_02/162751117" TargetMode="External"/><Relationship Id="rId9" Type="http://schemas.openxmlformats.org/officeDocument/2006/relationships/hyperlink" Target="https://podminky.urs.cz/item/CS_URS_2023_02/181152302" TargetMode="External"/><Relationship Id="rId14" Type="http://schemas.openxmlformats.org/officeDocument/2006/relationships/hyperlink" Target="https://podminky.urs.cz/item/CS_URS_2023_02/113201111" TargetMode="External"/><Relationship Id="rId22" Type="http://schemas.openxmlformats.org/officeDocument/2006/relationships/hyperlink" Target="https://podminky.urs.cz/item/CS_URS_2023_02/631362021" TargetMode="External"/><Relationship Id="rId27" Type="http://schemas.openxmlformats.org/officeDocument/2006/relationships/hyperlink" Target="https://podminky.urs.cz/item/CS_URS_2023_02/997002519" TargetMode="External"/><Relationship Id="rId30" Type="http://schemas.openxmlformats.org/officeDocument/2006/relationships/hyperlink" Target="https://podminky.urs.cz/item/CS_URS_2023_02/998223011" TargetMode="External"/><Relationship Id="rId35" Type="http://schemas.openxmlformats.org/officeDocument/2006/relationships/hyperlink" Target="https://podminky.urs.cz/item/CS_URS_2023_02/030001000" TargetMode="External"/><Relationship Id="rId8" Type="http://schemas.openxmlformats.org/officeDocument/2006/relationships/hyperlink" Target="https://podminky.urs.cz/item/CS_URS_2023_02/997221873" TargetMode="External"/><Relationship Id="rId3" Type="http://schemas.openxmlformats.org/officeDocument/2006/relationships/hyperlink" Target="https://podminky.urs.cz/item/CS_URS_2023_02/151101112" TargetMode="External"/><Relationship Id="rId12" Type="http://schemas.openxmlformats.org/officeDocument/2006/relationships/hyperlink" Target="https://podminky.urs.cz/item/CS_URS_2023_02/181311103" TargetMode="External"/><Relationship Id="rId17" Type="http://schemas.openxmlformats.org/officeDocument/2006/relationships/hyperlink" Target="https://podminky.urs.cz/item/CS_URS_2023_02/465513156R" TargetMode="External"/><Relationship Id="rId25" Type="http://schemas.openxmlformats.org/officeDocument/2006/relationships/hyperlink" Target="https://podminky.urs.cz/item/CS_URS_2023_02/977151121R" TargetMode="External"/><Relationship Id="rId33" Type="http://schemas.openxmlformats.org/officeDocument/2006/relationships/hyperlink" Target="https://podminky.urs.cz/item/CS_URS_2023_02/012303000" TargetMode="External"/><Relationship Id="rId38" Type="http://schemas.openxmlformats.org/officeDocument/2006/relationships/hyperlink" Target="https://podminky.urs.cz/item/CS_URS_2023_02/03450300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odminky.urs.cz/item/CS_URS_2023_02/113201112" TargetMode="External"/><Relationship Id="rId18" Type="http://schemas.openxmlformats.org/officeDocument/2006/relationships/hyperlink" Target="https://podminky.urs.cz/item/CS_URS_2023_02/596211210" TargetMode="External"/><Relationship Id="rId26" Type="http://schemas.openxmlformats.org/officeDocument/2006/relationships/hyperlink" Target="https://podminky.urs.cz/item/CS_URS_2023_02/998223011" TargetMode="External"/><Relationship Id="rId39" Type="http://schemas.openxmlformats.org/officeDocument/2006/relationships/hyperlink" Target="https://podminky.urs.cz/item/CS_URS_2023_02/034503000" TargetMode="External"/><Relationship Id="rId21" Type="http://schemas.openxmlformats.org/officeDocument/2006/relationships/hyperlink" Target="https://podminky.urs.cz/item/CS_URS_2023_02/631362021" TargetMode="External"/><Relationship Id="rId34" Type="http://schemas.openxmlformats.org/officeDocument/2006/relationships/hyperlink" Target="https://podminky.urs.cz/item/CS_URS_2023_02/012303000" TargetMode="External"/><Relationship Id="rId42" Type="http://schemas.openxmlformats.org/officeDocument/2006/relationships/drawing" Target="../drawings/drawing3.xml"/><Relationship Id="rId7" Type="http://schemas.openxmlformats.org/officeDocument/2006/relationships/hyperlink" Target="https://podminky.urs.cz/item/CS_URS_2023_02/171251201" TargetMode="External"/><Relationship Id="rId2" Type="http://schemas.openxmlformats.org/officeDocument/2006/relationships/hyperlink" Target="https://podminky.urs.cz/item/CS_URS_2023_02/151101102" TargetMode="External"/><Relationship Id="rId16" Type="http://schemas.openxmlformats.org/officeDocument/2006/relationships/hyperlink" Target="https://podminky.urs.cz/item/CS_URS_2023_02/334791112" TargetMode="External"/><Relationship Id="rId20" Type="http://schemas.openxmlformats.org/officeDocument/2006/relationships/hyperlink" Target="https://podminky.urs.cz/item/CS_URS_2023_02/631319175" TargetMode="External"/><Relationship Id="rId29" Type="http://schemas.openxmlformats.org/officeDocument/2006/relationships/hyperlink" Target="https://podminky.urs.cz/item/CS_URS_2023_02/997002611" TargetMode="External"/><Relationship Id="rId41" Type="http://schemas.openxmlformats.org/officeDocument/2006/relationships/hyperlink" Target="https://podminky.urs.cz/item/CS_URS_2023_02/081002000" TargetMode="External"/><Relationship Id="rId1" Type="http://schemas.openxmlformats.org/officeDocument/2006/relationships/hyperlink" Target="https://podminky.urs.cz/item/CS_URS_2023_02/131251203" TargetMode="External"/><Relationship Id="rId6" Type="http://schemas.openxmlformats.org/officeDocument/2006/relationships/hyperlink" Target="https://podminky.urs.cz/item/CS_URS_2023_02/167151101" TargetMode="External"/><Relationship Id="rId11" Type="http://schemas.openxmlformats.org/officeDocument/2006/relationships/hyperlink" Target="https://podminky.urs.cz/item/CS_URS_2023_02/181411131" TargetMode="External"/><Relationship Id="rId24" Type="http://schemas.openxmlformats.org/officeDocument/2006/relationships/hyperlink" Target="https://podminky.urs.cz/item/CS_URS_2023_02/919735112" TargetMode="External"/><Relationship Id="rId32" Type="http://schemas.openxmlformats.org/officeDocument/2006/relationships/hyperlink" Target="https://podminky.urs.cz/item/CS_URS_2023_02/998767292" TargetMode="External"/><Relationship Id="rId37" Type="http://schemas.openxmlformats.org/officeDocument/2006/relationships/hyperlink" Target="https://podminky.urs.cz/item/CS_URS_2023_02/034203000" TargetMode="External"/><Relationship Id="rId40" Type="http://schemas.openxmlformats.org/officeDocument/2006/relationships/hyperlink" Target="https://podminky.urs.cz/item/CS_URS_2023_02/079002000" TargetMode="External"/><Relationship Id="rId5" Type="http://schemas.openxmlformats.org/officeDocument/2006/relationships/hyperlink" Target="https://podminky.urs.cz/item/CS_URS_2023_02/162751119" TargetMode="External"/><Relationship Id="rId15" Type="http://schemas.openxmlformats.org/officeDocument/2006/relationships/hyperlink" Target="https://podminky.urs.cz/item/CS_URS_2023_02/271532212" TargetMode="External"/><Relationship Id="rId23" Type="http://schemas.openxmlformats.org/officeDocument/2006/relationships/hyperlink" Target="https://podminky.urs.cz/item/CS_URS_2023_02/916991121" TargetMode="External"/><Relationship Id="rId28" Type="http://schemas.openxmlformats.org/officeDocument/2006/relationships/hyperlink" Target="https://podminky.urs.cz/item/CS_URS_2023_02/997002519" TargetMode="External"/><Relationship Id="rId36" Type="http://schemas.openxmlformats.org/officeDocument/2006/relationships/hyperlink" Target="https://podminky.urs.cz/item/CS_URS_2023_02/030001000" TargetMode="External"/><Relationship Id="rId10" Type="http://schemas.openxmlformats.org/officeDocument/2006/relationships/hyperlink" Target="https://podminky.urs.cz/item/CS_URS_2023_02/181311103" TargetMode="External"/><Relationship Id="rId19" Type="http://schemas.openxmlformats.org/officeDocument/2006/relationships/hyperlink" Target="https://podminky.urs.cz/item/CS_URS_2023_02/631311135" TargetMode="External"/><Relationship Id="rId31" Type="http://schemas.openxmlformats.org/officeDocument/2006/relationships/hyperlink" Target="https://podminky.urs.cz/item/CS_URS_2023_02/997221875" TargetMode="External"/><Relationship Id="rId4" Type="http://schemas.openxmlformats.org/officeDocument/2006/relationships/hyperlink" Target="https://podminky.urs.cz/item/CS_URS_2023_02/162751117" TargetMode="External"/><Relationship Id="rId9" Type="http://schemas.openxmlformats.org/officeDocument/2006/relationships/hyperlink" Target="https://podminky.urs.cz/item/CS_URS_2023_02/181152302" TargetMode="External"/><Relationship Id="rId14" Type="http://schemas.openxmlformats.org/officeDocument/2006/relationships/hyperlink" Target="https://podminky.urs.cz/item/CS_URS_2023_02/113107142" TargetMode="External"/><Relationship Id="rId22" Type="http://schemas.openxmlformats.org/officeDocument/2006/relationships/hyperlink" Target="https://podminky.urs.cz/item/CS_URS_2023_02/916131213" TargetMode="External"/><Relationship Id="rId27" Type="http://schemas.openxmlformats.org/officeDocument/2006/relationships/hyperlink" Target="https://podminky.urs.cz/item/CS_URS_2023_02/997002511" TargetMode="External"/><Relationship Id="rId30" Type="http://schemas.openxmlformats.org/officeDocument/2006/relationships/hyperlink" Target="https://podminky.urs.cz/item/CS_URS_2023_02/997221861" TargetMode="External"/><Relationship Id="rId35" Type="http://schemas.openxmlformats.org/officeDocument/2006/relationships/hyperlink" Target="https://podminky.urs.cz/item/CS_URS_2023_02/013254000" TargetMode="External"/><Relationship Id="rId8" Type="http://schemas.openxmlformats.org/officeDocument/2006/relationships/hyperlink" Target="https://podminky.urs.cz/item/CS_URS_2023_02/997221873" TargetMode="External"/><Relationship Id="rId3" Type="http://schemas.openxmlformats.org/officeDocument/2006/relationships/hyperlink" Target="https://podminky.urs.cz/item/CS_URS_2023_02/151101112" TargetMode="External"/><Relationship Id="rId12" Type="http://schemas.openxmlformats.org/officeDocument/2006/relationships/hyperlink" Target="https://podminky.urs.cz/item/CS_URS_2023_02/184852111R" TargetMode="External"/><Relationship Id="rId17" Type="http://schemas.openxmlformats.org/officeDocument/2006/relationships/hyperlink" Target="https://podminky.urs.cz/item/CS_URS_2023_02/566901261" TargetMode="External"/><Relationship Id="rId25" Type="http://schemas.openxmlformats.org/officeDocument/2006/relationships/hyperlink" Target="https://podminky.urs.cz/item/CS_URS_2023_02/977151121R" TargetMode="External"/><Relationship Id="rId33" Type="http://schemas.openxmlformats.org/officeDocument/2006/relationships/hyperlink" Target="https://podminky.urs.cz/item/CS_URS_2023_02/012103000" TargetMode="External"/><Relationship Id="rId38" Type="http://schemas.openxmlformats.org/officeDocument/2006/relationships/hyperlink" Target="https://podminky.urs.cz/item/CS_URS_2023_02/0343030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podminky.urs.cz/item/CS_URS_2023_02/113107142" TargetMode="External"/><Relationship Id="rId18" Type="http://schemas.openxmlformats.org/officeDocument/2006/relationships/hyperlink" Target="https://podminky.urs.cz/item/CS_URS_2023_02/596211210" TargetMode="External"/><Relationship Id="rId26" Type="http://schemas.openxmlformats.org/officeDocument/2006/relationships/hyperlink" Target="https://podminky.urs.cz/item/CS_URS_2023_02/977151121R" TargetMode="External"/><Relationship Id="rId39" Type="http://schemas.openxmlformats.org/officeDocument/2006/relationships/hyperlink" Target="https://podminky.urs.cz/item/CS_URS_2023_02/034303000" TargetMode="External"/><Relationship Id="rId21" Type="http://schemas.openxmlformats.org/officeDocument/2006/relationships/hyperlink" Target="https://podminky.urs.cz/item/CS_URS_2023_02/631362021" TargetMode="External"/><Relationship Id="rId34" Type="http://schemas.openxmlformats.org/officeDocument/2006/relationships/hyperlink" Target="https://podminky.urs.cz/item/CS_URS_2023_02/012103000" TargetMode="External"/><Relationship Id="rId42" Type="http://schemas.openxmlformats.org/officeDocument/2006/relationships/hyperlink" Target="https://podminky.urs.cz/item/CS_URS_2023_02/081002000" TargetMode="External"/><Relationship Id="rId7" Type="http://schemas.openxmlformats.org/officeDocument/2006/relationships/hyperlink" Target="https://podminky.urs.cz/item/CS_URS_2023_02/171251201" TargetMode="External"/><Relationship Id="rId2" Type="http://schemas.openxmlformats.org/officeDocument/2006/relationships/hyperlink" Target="https://podminky.urs.cz/item/CS_URS_2023_02/151101102" TargetMode="External"/><Relationship Id="rId16" Type="http://schemas.openxmlformats.org/officeDocument/2006/relationships/hyperlink" Target="https://podminky.urs.cz/item/CS_URS_2023_02/334791112" TargetMode="External"/><Relationship Id="rId20" Type="http://schemas.openxmlformats.org/officeDocument/2006/relationships/hyperlink" Target="https://podminky.urs.cz/item/CS_URS_2023_02/631319175" TargetMode="External"/><Relationship Id="rId29" Type="http://schemas.openxmlformats.org/officeDocument/2006/relationships/hyperlink" Target="https://podminky.urs.cz/item/CS_URS_2023_02/997002611" TargetMode="External"/><Relationship Id="rId41" Type="http://schemas.openxmlformats.org/officeDocument/2006/relationships/hyperlink" Target="https://podminky.urs.cz/item/CS_URS_2023_02/079002000" TargetMode="External"/><Relationship Id="rId1" Type="http://schemas.openxmlformats.org/officeDocument/2006/relationships/hyperlink" Target="https://podminky.urs.cz/item/CS_URS_2023_02/131251203" TargetMode="External"/><Relationship Id="rId6" Type="http://schemas.openxmlformats.org/officeDocument/2006/relationships/hyperlink" Target="https://podminky.urs.cz/item/CS_URS_2023_02/167151101" TargetMode="External"/><Relationship Id="rId11" Type="http://schemas.openxmlformats.org/officeDocument/2006/relationships/hyperlink" Target="https://podminky.urs.cz/item/CS_URS_2023_02/181411132" TargetMode="External"/><Relationship Id="rId24" Type="http://schemas.openxmlformats.org/officeDocument/2006/relationships/hyperlink" Target="https://podminky.urs.cz/item/CS_URS_2023_02/916991121" TargetMode="External"/><Relationship Id="rId32" Type="http://schemas.openxmlformats.org/officeDocument/2006/relationships/hyperlink" Target="https://podminky.urs.cz/item/CS_URS_2023_02/998223011" TargetMode="External"/><Relationship Id="rId37" Type="http://schemas.openxmlformats.org/officeDocument/2006/relationships/hyperlink" Target="https://podminky.urs.cz/item/CS_URS_2023_02/030001000" TargetMode="External"/><Relationship Id="rId40" Type="http://schemas.openxmlformats.org/officeDocument/2006/relationships/hyperlink" Target="https://podminky.urs.cz/item/CS_URS_2023_02/034503000" TargetMode="External"/><Relationship Id="rId5" Type="http://schemas.openxmlformats.org/officeDocument/2006/relationships/hyperlink" Target="https://podminky.urs.cz/item/CS_URS_2023_02/162751119" TargetMode="External"/><Relationship Id="rId15" Type="http://schemas.openxmlformats.org/officeDocument/2006/relationships/hyperlink" Target="https://podminky.urs.cz/item/CS_URS_2023_02/271532212" TargetMode="External"/><Relationship Id="rId23" Type="http://schemas.openxmlformats.org/officeDocument/2006/relationships/hyperlink" Target="https://podminky.urs.cz/item/CS_URS_2023_02/916231213" TargetMode="External"/><Relationship Id="rId28" Type="http://schemas.openxmlformats.org/officeDocument/2006/relationships/hyperlink" Target="https://podminky.urs.cz/item/CS_URS_2023_02/997002519" TargetMode="External"/><Relationship Id="rId36" Type="http://schemas.openxmlformats.org/officeDocument/2006/relationships/hyperlink" Target="https://podminky.urs.cz/item/CS_URS_2023_02/013254000" TargetMode="External"/><Relationship Id="rId10" Type="http://schemas.openxmlformats.org/officeDocument/2006/relationships/hyperlink" Target="https://podminky.urs.cz/item/CS_URS_2023_02/181311103" TargetMode="External"/><Relationship Id="rId19" Type="http://schemas.openxmlformats.org/officeDocument/2006/relationships/hyperlink" Target="https://podminky.urs.cz/item/CS_URS_2023_02/631311135" TargetMode="External"/><Relationship Id="rId31" Type="http://schemas.openxmlformats.org/officeDocument/2006/relationships/hyperlink" Target="https://podminky.urs.cz/item/CS_URS_2023_02/997221875" TargetMode="External"/><Relationship Id="rId4" Type="http://schemas.openxmlformats.org/officeDocument/2006/relationships/hyperlink" Target="https://podminky.urs.cz/item/CS_URS_2023_02/162751117" TargetMode="External"/><Relationship Id="rId9" Type="http://schemas.openxmlformats.org/officeDocument/2006/relationships/hyperlink" Target="https://podminky.urs.cz/item/CS_URS_2023_02/181152302" TargetMode="External"/><Relationship Id="rId14" Type="http://schemas.openxmlformats.org/officeDocument/2006/relationships/hyperlink" Target="https://podminky.urs.cz/item/CS_URS_2023_02/184852111R" TargetMode="External"/><Relationship Id="rId22" Type="http://schemas.openxmlformats.org/officeDocument/2006/relationships/hyperlink" Target="https://podminky.urs.cz/item/CS_URS_2023_02/916131113" TargetMode="External"/><Relationship Id="rId27" Type="http://schemas.openxmlformats.org/officeDocument/2006/relationships/hyperlink" Target="https://podminky.urs.cz/item/CS_URS_2023_02/997002511" TargetMode="External"/><Relationship Id="rId30" Type="http://schemas.openxmlformats.org/officeDocument/2006/relationships/hyperlink" Target="https://podminky.urs.cz/item/CS_URS_2023_02/997013873" TargetMode="External"/><Relationship Id="rId35" Type="http://schemas.openxmlformats.org/officeDocument/2006/relationships/hyperlink" Target="https://podminky.urs.cz/item/CS_URS_2023_02/012303000" TargetMode="External"/><Relationship Id="rId43" Type="http://schemas.openxmlformats.org/officeDocument/2006/relationships/drawing" Target="../drawings/drawing4.xml"/><Relationship Id="rId8" Type="http://schemas.openxmlformats.org/officeDocument/2006/relationships/hyperlink" Target="https://podminky.urs.cz/item/CS_URS_2023_02/997221873" TargetMode="External"/><Relationship Id="rId3" Type="http://schemas.openxmlformats.org/officeDocument/2006/relationships/hyperlink" Target="https://podminky.urs.cz/item/CS_URS_2023_02/151101112" TargetMode="External"/><Relationship Id="rId12" Type="http://schemas.openxmlformats.org/officeDocument/2006/relationships/hyperlink" Target="https://podminky.urs.cz/item/CS_URS_2023_02/113201111" TargetMode="External"/><Relationship Id="rId17" Type="http://schemas.openxmlformats.org/officeDocument/2006/relationships/hyperlink" Target="https://podminky.urs.cz/item/CS_URS_2023_02/566901261" TargetMode="External"/><Relationship Id="rId25" Type="http://schemas.openxmlformats.org/officeDocument/2006/relationships/hyperlink" Target="https://podminky.urs.cz/item/CS_URS_2023_02/919735112" TargetMode="External"/><Relationship Id="rId33" Type="http://schemas.openxmlformats.org/officeDocument/2006/relationships/hyperlink" Target="https://podminky.urs.cz/item/CS_URS_2023_02/998767201" TargetMode="External"/><Relationship Id="rId38" Type="http://schemas.openxmlformats.org/officeDocument/2006/relationships/hyperlink" Target="https://podminky.urs.cz/item/CS_URS_2023_02/03420300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9"/>
  <sheetViews>
    <sheetView showGridLines="0" tabSelected="1" workbookViewId="0">
      <selection activeCell="AN8" sqref="AN8"/>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3" t="s">
        <v>0</v>
      </c>
      <c r="AZ1" s="13" t="s">
        <v>1</v>
      </c>
      <c r="BA1" s="13" t="s">
        <v>2</v>
      </c>
      <c r="BB1" s="13" t="s">
        <v>3</v>
      </c>
      <c r="BT1" s="13" t="s">
        <v>4</v>
      </c>
      <c r="BU1" s="13" t="s">
        <v>4</v>
      </c>
      <c r="BV1" s="13" t="s">
        <v>5</v>
      </c>
    </row>
    <row r="2" spans="1:74" ht="36.950000000000003" customHeight="1">
      <c r="AR2" s="247"/>
      <c r="AS2" s="247"/>
      <c r="AT2" s="247"/>
      <c r="AU2" s="247"/>
      <c r="AV2" s="247"/>
      <c r="AW2" s="247"/>
      <c r="AX2" s="247"/>
      <c r="AY2" s="247"/>
      <c r="AZ2" s="247"/>
      <c r="BA2" s="247"/>
      <c r="BB2" s="247"/>
      <c r="BC2" s="247"/>
      <c r="BD2" s="247"/>
      <c r="BE2" s="247"/>
      <c r="BS2" s="14" t="s">
        <v>6</v>
      </c>
      <c r="BT2" s="14" t="s">
        <v>7</v>
      </c>
    </row>
    <row r="3" spans="1:74" ht="6.95" customHeight="1">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c r="BS3" s="14" t="s">
        <v>6</v>
      </c>
      <c r="BT3" s="14" t="s">
        <v>8</v>
      </c>
    </row>
    <row r="4" spans="1:74" ht="24.95" customHeight="1">
      <c r="B4" s="17"/>
      <c r="D4" s="18" t="s">
        <v>9</v>
      </c>
      <c r="AR4" s="17"/>
      <c r="AS4" s="19" t="s">
        <v>10</v>
      </c>
      <c r="BE4" s="20" t="s">
        <v>11</v>
      </c>
      <c r="BS4" s="14" t="s">
        <v>12</v>
      </c>
    </row>
    <row r="5" spans="1:74" ht="12" customHeight="1">
      <c r="B5" s="17"/>
      <c r="D5" s="21" t="s">
        <v>13</v>
      </c>
      <c r="K5" s="246" t="s">
        <v>14</v>
      </c>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R5" s="17"/>
      <c r="BE5" s="243" t="s">
        <v>15</v>
      </c>
      <c r="BS5" s="14" t="s">
        <v>6</v>
      </c>
    </row>
    <row r="6" spans="1:74" ht="36.950000000000003" customHeight="1">
      <c r="B6" s="17"/>
      <c r="D6" s="23" t="s">
        <v>16</v>
      </c>
      <c r="K6" s="248" t="s">
        <v>17</v>
      </c>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R6" s="17"/>
      <c r="BE6" s="244"/>
      <c r="BS6" s="14" t="s">
        <v>6</v>
      </c>
    </row>
    <row r="7" spans="1:74" ht="12" customHeight="1">
      <c r="B7" s="17"/>
      <c r="D7" s="24" t="s">
        <v>18</v>
      </c>
      <c r="K7" s="22" t="s">
        <v>19</v>
      </c>
      <c r="AK7" s="24" t="s">
        <v>20</v>
      </c>
      <c r="AN7" s="22" t="s">
        <v>19</v>
      </c>
      <c r="AR7" s="17"/>
      <c r="BE7" s="244"/>
      <c r="BS7" s="14" t="s">
        <v>6</v>
      </c>
    </row>
    <row r="8" spans="1:74" ht="12" customHeight="1">
      <c r="B8" s="17"/>
      <c r="D8" s="24" t="s">
        <v>21</v>
      </c>
      <c r="K8" s="22" t="s">
        <v>22</v>
      </c>
      <c r="AK8" s="24" t="s">
        <v>23</v>
      </c>
      <c r="AN8" s="25" t="s">
        <v>24</v>
      </c>
      <c r="AR8" s="17"/>
      <c r="BE8" s="244"/>
      <c r="BS8" s="14" t="s">
        <v>6</v>
      </c>
    </row>
    <row r="9" spans="1:74" ht="14.45" customHeight="1">
      <c r="B9" s="17"/>
      <c r="AR9" s="17"/>
      <c r="BE9" s="244"/>
      <c r="BS9" s="14" t="s">
        <v>6</v>
      </c>
    </row>
    <row r="10" spans="1:74" ht="12" customHeight="1">
      <c r="B10" s="17"/>
      <c r="D10" s="24" t="s">
        <v>25</v>
      </c>
      <c r="AK10" s="24" t="s">
        <v>26</v>
      </c>
      <c r="AN10" s="22" t="s">
        <v>19</v>
      </c>
      <c r="AR10" s="17"/>
      <c r="BE10" s="244"/>
      <c r="BS10" s="14" t="s">
        <v>6</v>
      </c>
    </row>
    <row r="11" spans="1:74" ht="18.399999999999999" customHeight="1">
      <c r="B11" s="17"/>
      <c r="E11" s="22" t="s">
        <v>27</v>
      </c>
      <c r="AK11" s="24" t="s">
        <v>28</v>
      </c>
      <c r="AN11" s="22" t="s">
        <v>19</v>
      </c>
      <c r="AR11" s="17"/>
      <c r="BE11" s="244"/>
      <c r="BS11" s="14" t="s">
        <v>6</v>
      </c>
    </row>
    <row r="12" spans="1:74" ht="6.95" customHeight="1">
      <c r="B12" s="17"/>
      <c r="AR12" s="17"/>
      <c r="BE12" s="244"/>
      <c r="BS12" s="14" t="s">
        <v>6</v>
      </c>
    </row>
    <row r="13" spans="1:74" ht="12" customHeight="1">
      <c r="B13" s="17"/>
      <c r="D13" s="24" t="s">
        <v>29</v>
      </c>
      <c r="AK13" s="24" t="s">
        <v>26</v>
      </c>
      <c r="AN13" s="26" t="s">
        <v>30</v>
      </c>
      <c r="AR13" s="17"/>
      <c r="BE13" s="244"/>
      <c r="BS13" s="14" t="s">
        <v>6</v>
      </c>
    </row>
    <row r="14" spans="1:74" ht="12.75">
      <c r="B14" s="17"/>
      <c r="E14" s="249" t="s">
        <v>30</v>
      </c>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4" t="s">
        <v>28</v>
      </c>
      <c r="AN14" s="26" t="s">
        <v>30</v>
      </c>
      <c r="AR14" s="17"/>
      <c r="BE14" s="244"/>
      <c r="BS14" s="14" t="s">
        <v>6</v>
      </c>
    </row>
    <row r="15" spans="1:74" ht="6.95" customHeight="1">
      <c r="B15" s="17"/>
      <c r="AR15" s="17"/>
      <c r="BE15" s="244"/>
      <c r="BS15" s="14" t="s">
        <v>4</v>
      </c>
    </row>
    <row r="16" spans="1:74" ht="12" customHeight="1">
      <c r="B16" s="17"/>
      <c r="D16" s="24" t="s">
        <v>31</v>
      </c>
      <c r="AK16" s="24" t="s">
        <v>26</v>
      </c>
      <c r="AN16" s="22" t="s">
        <v>19</v>
      </c>
      <c r="AR16" s="17"/>
      <c r="BE16" s="244"/>
      <c r="BS16" s="14" t="s">
        <v>4</v>
      </c>
    </row>
    <row r="17" spans="2:71" ht="18.399999999999999" customHeight="1">
      <c r="B17" s="17"/>
      <c r="E17" s="22" t="s">
        <v>32</v>
      </c>
      <c r="AK17" s="24" t="s">
        <v>28</v>
      </c>
      <c r="AN17" s="22" t="s">
        <v>19</v>
      </c>
      <c r="AR17" s="17"/>
      <c r="BE17" s="244"/>
      <c r="BS17" s="14" t="s">
        <v>33</v>
      </c>
    </row>
    <row r="18" spans="2:71" ht="6.95" customHeight="1">
      <c r="B18" s="17"/>
      <c r="AR18" s="17"/>
      <c r="BE18" s="244"/>
      <c r="BS18" s="14" t="s">
        <v>6</v>
      </c>
    </row>
    <row r="19" spans="2:71" ht="12" customHeight="1">
      <c r="B19" s="17"/>
      <c r="D19" s="24" t="s">
        <v>34</v>
      </c>
      <c r="AK19" s="24" t="s">
        <v>26</v>
      </c>
      <c r="AN19" s="22" t="s">
        <v>19</v>
      </c>
      <c r="AR19" s="17"/>
      <c r="BE19" s="244"/>
      <c r="BS19" s="14" t="s">
        <v>6</v>
      </c>
    </row>
    <row r="20" spans="2:71" ht="18.399999999999999" customHeight="1">
      <c r="B20" s="17"/>
      <c r="E20" s="22" t="s">
        <v>35</v>
      </c>
      <c r="AK20" s="24" t="s">
        <v>28</v>
      </c>
      <c r="AN20" s="22" t="s">
        <v>19</v>
      </c>
      <c r="AR20" s="17"/>
      <c r="BE20" s="244"/>
      <c r="BS20" s="14" t="s">
        <v>33</v>
      </c>
    </row>
    <row r="21" spans="2:71" ht="6.95" customHeight="1">
      <c r="B21" s="17"/>
      <c r="AR21" s="17"/>
      <c r="BE21" s="244"/>
    </row>
    <row r="22" spans="2:71" ht="12" customHeight="1">
      <c r="B22" s="17"/>
      <c r="D22" s="24" t="s">
        <v>36</v>
      </c>
      <c r="AR22" s="17"/>
      <c r="BE22" s="244"/>
    </row>
    <row r="23" spans="2:71" ht="47.25" customHeight="1">
      <c r="B23" s="17"/>
      <c r="E23" s="251" t="s">
        <v>37</v>
      </c>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R23" s="17"/>
      <c r="BE23" s="244"/>
    </row>
    <row r="24" spans="2:71" ht="6.95" customHeight="1">
      <c r="B24" s="17"/>
      <c r="AR24" s="17"/>
      <c r="BE24" s="244"/>
    </row>
    <row r="25" spans="2:71" ht="6.95" customHeight="1">
      <c r="B25" s="17"/>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17"/>
      <c r="BE25" s="244"/>
    </row>
    <row r="26" spans="2:71" s="1" customFormat="1" ht="25.9" customHeight="1">
      <c r="B26" s="29"/>
      <c r="D26" s="30" t="s">
        <v>38</v>
      </c>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252">
        <f>ROUND(AG54,2)</f>
        <v>0</v>
      </c>
      <c r="AL26" s="253"/>
      <c r="AM26" s="253"/>
      <c r="AN26" s="253"/>
      <c r="AO26" s="253"/>
      <c r="AR26" s="29"/>
      <c r="BE26" s="244"/>
    </row>
    <row r="27" spans="2:71" s="1" customFormat="1" ht="6.95" customHeight="1">
      <c r="B27" s="29"/>
      <c r="AR27" s="29"/>
      <c r="BE27" s="244"/>
    </row>
    <row r="28" spans="2:71" s="1" customFormat="1" ht="12.75">
      <c r="B28" s="29"/>
      <c r="L28" s="254" t="s">
        <v>39</v>
      </c>
      <c r="M28" s="254"/>
      <c r="N28" s="254"/>
      <c r="O28" s="254"/>
      <c r="P28" s="254"/>
      <c r="W28" s="254" t="s">
        <v>40</v>
      </c>
      <c r="X28" s="254"/>
      <c r="Y28" s="254"/>
      <c r="Z28" s="254"/>
      <c r="AA28" s="254"/>
      <c r="AB28" s="254"/>
      <c r="AC28" s="254"/>
      <c r="AD28" s="254"/>
      <c r="AE28" s="254"/>
      <c r="AK28" s="254" t="s">
        <v>41</v>
      </c>
      <c r="AL28" s="254"/>
      <c r="AM28" s="254"/>
      <c r="AN28" s="254"/>
      <c r="AO28" s="254"/>
      <c r="AR28" s="29"/>
      <c r="BE28" s="244"/>
    </row>
    <row r="29" spans="2:71" s="2" customFormat="1" ht="14.45" customHeight="1">
      <c r="B29" s="33"/>
      <c r="D29" s="24" t="s">
        <v>42</v>
      </c>
      <c r="F29" s="24" t="s">
        <v>43</v>
      </c>
      <c r="L29" s="257">
        <v>0.21</v>
      </c>
      <c r="M29" s="256"/>
      <c r="N29" s="256"/>
      <c r="O29" s="256"/>
      <c r="P29" s="256"/>
      <c r="W29" s="255">
        <f>ROUND(AZ54, 2)</f>
        <v>0</v>
      </c>
      <c r="X29" s="256"/>
      <c r="Y29" s="256"/>
      <c r="Z29" s="256"/>
      <c r="AA29" s="256"/>
      <c r="AB29" s="256"/>
      <c r="AC29" s="256"/>
      <c r="AD29" s="256"/>
      <c r="AE29" s="256"/>
      <c r="AK29" s="255">
        <f>ROUND(AV54, 2)</f>
        <v>0</v>
      </c>
      <c r="AL29" s="256"/>
      <c r="AM29" s="256"/>
      <c r="AN29" s="256"/>
      <c r="AO29" s="256"/>
      <c r="AR29" s="33"/>
      <c r="BE29" s="245"/>
    </row>
    <row r="30" spans="2:71" s="2" customFormat="1" ht="14.45" customHeight="1">
      <c r="B30" s="33"/>
      <c r="F30" s="24" t="s">
        <v>44</v>
      </c>
      <c r="L30" s="257">
        <v>0.15</v>
      </c>
      <c r="M30" s="256"/>
      <c r="N30" s="256"/>
      <c r="O30" s="256"/>
      <c r="P30" s="256"/>
      <c r="W30" s="255">
        <f>ROUND(BA54, 2)</f>
        <v>0</v>
      </c>
      <c r="X30" s="256"/>
      <c r="Y30" s="256"/>
      <c r="Z30" s="256"/>
      <c r="AA30" s="256"/>
      <c r="AB30" s="256"/>
      <c r="AC30" s="256"/>
      <c r="AD30" s="256"/>
      <c r="AE30" s="256"/>
      <c r="AK30" s="255">
        <f>ROUND(AW54, 2)</f>
        <v>0</v>
      </c>
      <c r="AL30" s="256"/>
      <c r="AM30" s="256"/>
      <c r="AN30" s="256"/>
      <c r="AO30" s="256"/>
      <c r="AR30" s="33"/>
      <c r="BE30" s="245"/>
    </row>
    <row r="31" spans="2:71" s="2" customFormat="1" ht="14.45" hidden="1" customHeight="1">
      <c r="B31" s="33"/>
      <c r="F31" s="24" t="s">
        <v>45</v>
      </c>
      <c r="L31" s="257">
        <v>0.21</v>
      </c>
      <c r="M31" s="256"/>
      <c r="N31" s="256"/>
      <c r="O31" s="256"/>
      <c r="P31" s="256"/>
      <c r="W31" s="255">
        <f>ROUND(BB54, 2)</f>
        <v>0</v>
      </c>
      <c r="X31" s="256"/>
      <c r="Y31" s="256"/>
      <c r="Z31" s="256"/>
      <c r="AA31" s="256"/>
      <c r="AB31" s="256"/>
      <c r="AC31" s="256"/>
      <c r="AD31" s="256"/>
      <c r="AE31" s="256"/>
      <c r="AK31" s="255">
        <v>0</v>
      </c>
      <c r="AL31" s="256"/>
      <c r="AM31" s="256"/>
      <c r="AN31" s="256"/>
      <c r="AO31" s="256"/>
      <c r="AR31" s="33"/>
      <c r="BE31" s="245"/>
    </row>
    <row r="32" spans="2:71" s="2" customFormat="1" ht="14.45" hidden="1" customHeight="1">
      <c r="B32" s="33"/>
      <c r="F32" s="24" t="s">
        <v>46</v>
      </c>
      <c r="L32" s="257">
        <v>0.15</v>
      </c>
      <c r="M32" s="256"/>
      <c r="N32" s="256"/>
      <c r="O32" s="256"/>
      <c r="P32" s="256"/>
      <c r="W32" s="255">
        <f>ROUND(BC54, 2)</f>
        <v>0</v>
      </c>
      <c r="X32" s="256"/>
      <c r="Y32" s="256"/>
      <c r="Z32" s="256"/>
      <c r="AA32" s="256"/>
      <c r="AB32" s="256"/>
      <c r="AC32" s="256"/>
      <c r="AD32" s="256"/>
      <c r="AE32" s="256"/>
      <c r="AK32" s="255">
        <v>0</v>
      </c>
      <c r="AL32" s="256"/>
      <c r="AM32" s="256"/>
      <c r="AN32" s="256"/>
      <c r="AO32" s="256"/>
      <c r="AR32" s="33"/>
      <c r="BE32" s="245"/>
    </row>
    <row r="33" spans="2:44" s="2" customFormat="1" ht="14.45" hidden="1" customHeight="1">
      <c r="B33" s="33"/>
      <c r="F33" s="24" t="s">
        <v>47</v>
      </c>
      <c r="L33" s="257">
        <v>0</v>
      </c>
      <c r="M33" s="256"/>
      <c r="N33" s="256"/>
      <c r="O33" s="256"/>
      <c r="P33" s="256"/>
      <c r="W33" s="255">
        <f>ROUND(BD54, 2)</f>
        <v>0</v>
      </c>
      <c r="X33" s="256"/>
      <c r="Y33" s="256"/>
      <c r="Z33" s="256"/>
      <c r="AA33" s="256"/>
      <c r="AB33" s="256"/>
      <c r="AC33" s="256"/>
      <c r="AD33" s="256"/>
      <c r="AE33" s="256"/>
      <c r="AK33" s="255">
        <v>0</v>
      </c>
      <c r="AL33" s="256"/>
      <c r="AM33" s="256"/>
      <c r="AN33" s="256"/>
      <c r="AO33" s="256"/>
      <c r="AR33" s="33"/>
    </row>
    <row r="34" spans="2:44" s="1" customFormat="1" ht="6.95" customHeight="1">
      <c r="B34" s="29"/>
      <c r="AR34" s="29"/>
    </row>
    <row r="35" spans="2:44" s="1" customFormat="1" ht="25.9" customHeight="1">
      <c r="B35" s="29"/>
      <c r="C35" s="34"/>
      <c r="D35" s="35" t="s">
        <v>48</v>
      </c>
      <c r="E35" s="36"/>
      <c r="F35" s="36"/>
      <c r="G35" s="36"/>
      <c r="H35" s="36"/>
      <c r="I35" s="36"/>
      <c r="J35" s="36"/>
      <c r="K35" s="36"/>
      <c r="L35" s="36"/>
      <c r="M35" s="36"/>
      <c r="N35" s="36"/>
      <c r="O35" s="36"/>
      <c r="P35" s="36"/>
      <c r="Q35" s="36"/>
      <c r="R35" s="36"/>
      <c r="S35" s="36"/>
      <c r="T35" s="37" t="s">
        <v>49</v>
      </c>
      <c r="U35" s="36"/>
      <c r="V35" s="36"/>
      <c r="W35" s="36"/>
      <c r="X35" s="258" t="s">
        <v>50</v>
      </c>
      <c r="Y35" s="259"/>
      <c r="Z35" s="259"/>
      <c r="AA35" s="259"/>
      <c r="AB35" s="259"/>
      <c r="AC35" s="36"/>
      <c r="AD35" s="36"/>
      <c r="AE35" s="36"/>
      <c r="AF35" s="36"/>
      <c r="AG35" s="36"/>
      <c r="AH35" s="36"/>
      <c r="AI35" s="36"/>
      <c r="AJ35" s="36"/>
      <c r="AK35" s="260">
        <f>SUM(AK26:AK33)</f>
        <v>0</v>
      </c>
      <c r="AL35" s="259"/>
      <c r="AM35" s="259"/>
      <c r="AN35" s="259"/>
      <c r="AO35" s="261"/>
      <c r="AP35" s="34"/>
      <c r="AQ35" s="34"/>
      <c r="AR35" s="29"/>
    </row>
    <row r="36" spans="2:44" s="1" customFormat="1" ht="6.95" customHeight="1">
      <c r="B36" s="29"/>
      <c r="AR36" s="29"/>
    </row>
    <row r="37" spans="2:44" s="1" customFormat="1" ht="6.95" customHeight="1">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29"/>
    </row>
    <row r="41" spans="2:44" s="1" customFormat="1" ht="6.95" customHeight="1">
      <c r="B41" s="40"/>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29"/>
    </row>
    <row r="42" spans="2:44" s="1" customFormat="1" ht="24.95" customHeight="1">
      <c r="B42" s="29"/>
      <c r="C42" s="18" t="s">
        <v>51</v>
      </c>
      <c r="AR42" s="29"/>
    </row>
    <row r="43" spans="2:44" s="1" customFormat="1" ht="6.95" customHeight="1">
      <c r="B43" s="29"/>
      <c r="AR43" s="29"/>
    </row>
    <row r="44" spans="2:44" s="3" customFormat="1" ht="12" customHeight="1">
      <c r="B44" s="42"/>
      <c r="C44" s="24" t="s">
        <v>13</v>
      </c>
      <c r="L44" s="3" t="str">
        <f>K5</f>
        <v>2023081</v>
      </c>
      <c r="AR44" s="42"/>
    </row>
    <row r="45" spans="2:44" s="4" customFormat="1" ht="36.950000000000003" customHeight="1">
      <c r="B45" s="43"/>
      <c r="C45" s="44" t="s">
        <v>16</v>
      </c>
      <c r="L45" s="262" t="str">
        <f>K6</f>
        <v>X-11 - Vybudování stanovišť podzemních kontejnerů v Ostrově</v>
      </c>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R45" s="43"/>
    </row>
    <row r="46" spans="2:44" s="1" customFormat="1" ht="6.95" customHeight="1">
      <c r="B46" s="29"/>
      <c r="AR46" s="29"/>
    </row>
    <row r="47" spans="2:44" s="1" customFormat="1" ht="12" customHeight="1">
      <c r="B47" s="29"/>
      <c r="C47" s="24" t="s">
        <v>21</v>
      </c>
      <c r="L47" s="45" t="str">
        <f>IF(K8="","",K8)</f>
        <v>Ostrov</v>
      </c>
      <c r="AI47" s="24" t="s">
        <v>23</v>
      </c>
      <c r="AM47" s="264" t="str">
        <f>IF(AN8= "","",AN8)</f>
        <v>17. 12. 2023</v>
      </c>
      <c r="AN47" s="264"/>
      <c r="AR47" s="29"/>
    </row>
    <row r="48" spans="2:44" s="1" customFormat="1" ht="6.95" customHeight="1">
      <c r="B48" s="29"/>
      <c r="AR48" s="29"/>
    </row>
    <row r="49" spans="1:91" s="1" customFormat="1" ht="25.7" customHeight="1">
      <c r="B49" s="29"/>
      <c r="C49" s="24" t="s">
        <v>25</v>
      </c>
      <c r="L49" s="3" t="str">
        <f>IF(E11= "","",E11)</f>
        <v>Město Ostrov, Jáchymovská 1, 363 01 Ostrov</v>
      </c>
      <c r="AI49" s="24" t="s">
        <v>31</v>
      </c>
      <c r="AM49" s="265" t="str">
        <f>IF(E17="","",E17)</f>
        <v>PK Beránek a Hradil, Svobody 7/1, 350 02 Cheb</v>
      </c>
      <c r="AN49" s="266"/>
      <c r="AO49" s="266"/>
      <c r="AP49" s="266"/>
      <c r="AR49" s="29"/>
      <c r="AS49" s="267" t="s">
        <v>52</v>
      </c>
      <c r="AT49" s="268"/>
      <c r="AU49" s="47"/>
      <c r="AV49" s="47"/>
      <c r="AW49" s="47"/>
      <c r="AX49" s="47"/>
      <c r="AY49" s="47"/>
      <c r="AZ49" s="47"/>
      <c r="BA49" s="47"/>
      <c r="BB49" s="47"/>
      <c r="BC49" s="47"/>
      <c r="BD49" s="48"/>
    </row>
    <row r="50" spans="1:91" s="1" customFormat="1" ht="15.2" customHeight="1">
      <c r="B50" s="29"/>
      <c r="C50" s="24" t="s">
        <v>29</v>
      </c>
      <c r="L50" s="3" t="str">
        <f>IF(E14= "Vyplň údaj","",E14)</f>
        <v/>
      </c>
      <c r="AI50" s="24" t="s">
        <v>34</v>
      </c>
      <c r="AM50" s="265" t="str">
        <f>IF(E20="","",E20)</f>
        <v xml:space="preserve"> </v>
      </c>
      <c r="AN50" s="266"/>
      <c r="AO50" s="266"/>
      <c r="AP50" s="266"/>
      <c r="AR50" s="29"/>
      <c r="AS50" s="269"/>
      <c r="AT50" s="270"/>
      <c r="BD50" s="50"/>
    </row>
    <row r="51" spans="1:91" s="1" customFormat="1" ht="10.9" customHeight="1">
      <c r="B51" s="29"/>
      <c r="AR51" s="29"/>
      <c r="AS51" s="269"/>
      <c r="AT51" s="270"/>
      <c r="BD51" s="50"/>
    </row>
    <row r="52" spans="1:91" s="1" customFormat="1" ht="29.25" customHeight="1">
      <c r="B52" s="29"/>
      <c r="C52" s="271" t="s">
        <v>53</v>
      </c>
      <c r="D52" s="272"/>
      <c r="E52" s="272"/>
      <c r="F52" s="272"/>
      <c r="G52" s="272"/>
      <c r="H52" s="51"/>
      <c r="I52" s="273" t="s">
        <v>54</v>
      </c>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4" t="s">
        <v>55</v>
      </c>
      <c r="AH52" s="272"/>
      <c r="AI52" s="272"/>
      <c r="AJ52" s="272"/>
      <c r="AK52" s="272"/>
      <c r="AL52" s="272"/>
      <c r="AM52" s="272"/>
      <c r="AN52" s="273" t="s">
        <v>56</v>
      </c>
      <c r="AO52" s="272"/>
      <c r="AP52" s="272"/>
      <c r="AQ52" s="52" t="s">
        <v>57</v>
      </c>
      <c r="AR52" s="29"/>
      <c r="AS52" s="53" t="s">
        <v>58</v>
      </c>
      <c r="AT52" s="54" t="s">
        <v>59</v>
      </c>
      <c r="AU52" s="54" t="s">
        <v>60</v>
      </c>
      <c r="AV52" s="54" t="s">
        <v>61</v>
      </c>
      <c r="AW52" s="54" t="s">
        <v>62</v>
      </c>
      <c r="AX52" s="54" t="s">
        <v>63</v>
      </c>
      <c r="AY52" s="54" t="s">
        <v>64</v>
      </c>
      <c r="AZ52" s="54" t="s">
        <v>65</v>
      </c>
      <c r="BA52" s="54" t="s">
        <v>66</v>
      </c>
      <c r="BB52" s="54" t="s">
        <v>67</v>
      </c>
      <c r="BC52" s="54" t="s">
        <v>68</v>
      </c>
      <c r="BD52" s="55" t="s">
        <v>69</v>
      </c>
    </row>
    <row r="53" spans="1:91" s="1" customFormat="1" ht="10.9" customHeight="1">
      <c r="B53" s="29"/>
      <c r="AR53" s="29"/>
      <c r="AS53" s="56"/>
      <c r="AT53" s="47"/>
      <c r="AU53" s="47"/>
      <c r="AV53" s="47"/>
      <c r="AW53" s="47"/>
      <c r="AX53" s="47"/>
      <c r="AY53" s="47"/>
      <c r="AZ53" s="47"/>
      <c r="BA53" s="47"/>
      <c r="BB53" s="47"/>
      <c r="BC53" s="47"/>
      <c r="BD53" s="48"/>
    </row>
    <row r="54" spans="1:91" s="5" customFormat="1" ht="32.450000000000003" customHeight="1">
      <c r="B54" s="57"/>
      <c r="C54" s="58" t="s">
        <v>70</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278">
        <f>ROUND(SUM(AG55:AG57),2)</f>
        <v>0</v>
      </c>
      <c r="AH54" s="278"/>
      <c r="AI54" s="278"/>
      <c r="AJ54" s="278"/>
      <c r="AK54" s="278"/>
      <c r="AL54" s="278"/>
      <c r="AM54" s="278"/>
      <c r="AN54" s="279">
        <f>SUM(AG54,AT54)</f>
        <v>0</v>
      </c>
      <c r="AO54" s="279"/>
      <c r="AP54" s="279"/>
      <c r="AQ54" s="61" t="s">
        <v>19</v>
      </c>
      <c r="AR54" s="57"/>
      <c r="AS54" s="62">
        <f>ROUND(SUM(AS55:AS57),2)</f>
        <v>0</v>
      </c>
      <c r="AT54" s="63">
        <f>ROUND(SUM(AV54:AW54),2)</f>
        <v>0</v>
      </c>
      <c r="AU54" s="64">
        <f>ROUND(SUM(AU55:AU57),5)</f>
        <v>0</v>
      </c>
      <c r="AV54" s="63">
        <f>ROUND(AZ54*L29,2)</f>
        <v>0</v>
      </c>
      <c r="AW54" s="63">
        <f>ROUND(BA54*L30,2)</f>
        <v>0</v>
      </c>
      <c r="AX54" s="63">
        <f>ROUND(BB54*L29,2)</f>
        <v>0</v>
      </c>
      <c r="AY54" s="63">
        <f>ROUND(BC54*L30,2)</f>
        <v>0</v>
      </c>
      <c r="AZ54" s="63">
        <f>ROUND(SUM(AZ55:AZ57),2)</f>
        <v>0</v>
      </c>
      <c r="BA54" s="63">
        <f>ROUND(SUM(BA55:BA57),2)</f>
        <v>0</v>
      </c>
      <c r="BB54" s="63">
        <f>ROUND(SUM(BB55:BB57),2)</f>
        <v>0</v>
      </c>
      <c r="BC54" s="63">
        <f>ROUND(SUM(BC55:BC57),2)</f>
        <v>0</v>
      </c>
      <c r="BD54" s="65">
        <f>ROUND(SUM(BD55:BD57),2)</f>
        <v>0</v>
      </c>
      <c r="BS54" s="66" t="s">
        <v>71</v>
      </c>
      <c r="BT54" s="66" t="s">
        <v>72</v>
      </c>
      <c r="BU54" s="67" t="s">
        <v>73</v>
      </c>
      <c r="BV54" s="66" t="s">
        <v>74</v>
      </c>
      <c r="BW54" s="66" t="s">
        <v>5</v>
      </c>
      <c r="BX54" s="66" t="s">
        <v>75</v>
      </c>
      <c r="CL54" s="66" t="s">
        <v>19</v>
      </c>
    </row>
    <row r="55" spans="1:91" s="6" customFormat="1" ht="16.5" customHeight="1">
      <c r="A55" s="68" t="s">
        <v>76</v>
      </c>
      <c r="B55" s="69"/>
      <c r="C55" s="70"/>
      <c r="D55" s="277" t="s">
        <v>77</v>
      </c>
      <c r="E55" s="277"/>
      <c r="F55" s="277"/>
      <c r="G55" s="277"/>
      <c r="H55" s="277"/>
      <c r="I55" s="71"/>
      <c r="J55" s="277" t="s">
        <v>78</v>
      </c>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5">
        <f>'SO 01 - náměstí U Brány'!J30</f>
        <v>0</v>
      </c>
      <c r="AH55" s="276"/>
      <c r="AI55" s="276"/>
      <c r="AJ55" s="276"/>
      <c r="AK55" s="276"/>
      <c r="AL55" s="276"/>
      <c r="AM55" s="276"/>
      <c r="AN55" s="275">
        <f>SUM(AG55,AT55)</f>
        <v>0</v>
      </c>
      <c r="AO55" s="276"/>
      <c r="AP55" s="276"/>
      <c r="AQ55" s="72" t="s">
        <v>79</v>
      </c>
      <c r="AR55" s="69"/>
      <c r="AS55" s="73">
        <v>0</v>
      </c>
      <c r="AT55" s="74">
        <f>ROUND(SUM(AV55:AW55),2)</f>
        <v>0</v>
      </c>
      <c r="AU55" s="75">
        <f>'SO 01 - náměstí U Brány'!P96</f>
        <v>0</v>
      </c>
      <c r="AV55" s="74">
        <f>'SO 01 - náměstí U Brány'!J33</f>
        <v>0</v>
      </c>
      <c r="AW55" s="74">
        <f>'SO 01 - náměstí U Brány'!J34</f>
        <v>0</v>
      </c>
      <c r="AX55" s="74">
        <f>'SO 01 - náměstí U Brány'!J35</f>
        <v>0</v>
      </c>
      <c r="AY55" s="74">
        <f>'SO 01 - náměstí U Brány'!J36</f>
        <v>0</v>
      </c>
      <c r="AZ55" s="74">
        <f>'SO 01 - náměstí U Brány'!F33</f>
        <v>0</v>
      </c>
      <c r="BA55" s="74">
        <f>'SO 01 - náměstí U Brány'!F34</f>
        <v>0</v>
      </c>
      <c r="BB55" s="74">
        <f>'SO 01 - náměstí U Brány'!F35</f>
        <v>0</v>
      </c>
      <c r="BC55" s="74">
        <f>'SO 01 - náměstí U Brány'!F36</f>
        <v>0</v>
      </c>
      <c r="BD55" s="76">
        <f>'SO 01 - náměstí U Brány'!F37</f>
        <v>0</v>
      </c>
      <c r="BT55" s="77" t="s">
        <v>80</v>
      </c>
      <c r="BV55" s="77" t="s">
        <v>74</v>
      </c>
      <c r="BW55" s="77" t="s">
        <v>81</v>
      </c>
      <c r="BX55" s="77" t="s">
        <v>5</v>
      </c>
      <c r="CL55" s="77" t="s">
        <v>19</v>
      </c>
      <c r="CM55" s="77" t="s">
        <v>82</v>
      </c>
    </row>
    <row r="56" spans="1:91" s="6" customFormat="1" ht="16.5" customHeight="1">
      <c r="A56" s="68" t="s">
        <v>76</v>
      </c>
      <c r="B56" s="69"/>
      <c r="C56" s="70"/>
      <c r="D56" s="277" t="s">
        <v>83</v>
      </c>
      <c r="E56" s="277"/>
      <c r="F56" s="277"/>
      <c r="G56" s="277"/>
      <c r="H56" s="277"/>
      <c r="I56" s="71"/>
      <c r="J56" s="277" t="s">
        <v>84</v>
      </c>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5">
        <f>'SO 02 - ul. Brigádnická'!J30</f>
        <v>0</v>
      </c>
      <c r="AH56" s="276"/>
      <c r="AI56" s="276"/>
      <c r="AJ56" s="276"/>
      <c r="AK56" s="276"/>
      <c r="AL56" s="276"/>
      <c r="AM56" s="276"/>
      <c r="AN56" s="275">
        <f>SUM(AG56,AT56)</f>
        <v>0</v>
      </c>
      <c r="AO56" s="276"/>
      <c r="AP56" s="276"/>
      <c r="AQ56" s="72" t="s">
        <v>79</v>
      </c>
      <c r="AR56" s="69"/>
      <c r="AS56" s="73">
        <v>0</v>
      </c>
      <c r="AT56" s="74">
        <f>ROUND(SUM(AV56:AW56),2)</f>
        <v>0</v>
      </c>
      <c r="AU56" s="75">
        <f>'SO 02 - ul. Brigádnická'!P95</f>
        <v>0</v>
      </c>
      <c r="AV56" s="74">
        <f>'SO 02 - ul. Brigádnická'!J33</f>
        <v>0</v>
      </c>
      <c r="AW56" s="74">
        <f>'SO 02 - ul. Brigádnická'!J34</f>
        <v>0</v>
      </c>
      <c r="AX56" s="74">
        <f>'SO 02 - ul. Brigádnická'!J35</f>
        <v>0</v>
      </c>
      <c r="AY56" s="74">
        <f>'SO 02 - ul. Brigádnická'!J36</f>
        <v>0</v>
      </c>
      <c r="AZ56" s="74">
        <f>'SO 02 - ul. Brigádnická'!F33</f>
        <v>0</v>
      </c>
      <c r="BA56" s="74">
        <f>'SO 02 - ul. Brigádnická'!F34</f>
        <v>0</v>
      </c>
      <c r="BB56" s="74">
        <f>'SO 02 - ul. Brigádnická'!F35</f>
        <v>0</v>
      </c>
      <c r="BC56" s="74">
        <f>'SO 02 - ul. Brigádnická'!F36</f>
        <v>0</v>
      </c>
      <c r="BD56" s="76">
        <f>'SO 02 - ul. Brigádnická'!F37</f>
        <v>0</v>
      </c>
      <c r="BT56" s="77" t="s">
        <v>80</v>
      </c>
      <c r="BV56" s="77" t="s">
        <v>74</v>
      </c>
      <c r="BW56" s="77" t="s">
        <v>85</v>
      </c>
      <c r="BX56" s="77" t="s">
        <v>5</v>
      </c>
      <c r="CL56" s="77" t="s">
        <v>19</v>
      </c>
      <c r="CM56" s="77" t="s">
        <v>82</v>
      </c>
    </row>
    <row r="57" spans="1:91" s="6" customFormat="1" ht="16.5" customHeight="1">
      <c r="A57" s="68" t="s">
        <v>76</v>
      </c>
      <c r="B57" s="69"/>
      <c r="C57" s="70"/>
      <c r="D57" s="277" t="s">
        <v>86</v>
      </c>
      <c r="E57" s="277"/>
      <c r="F57" s="277"/>
      <c r="G57" s="277"/>
      <c r="H57" s="277"/>
      <c r="I57" s="71"/>
      <c r="J57" s="277" t="s">
        <v>87</v>
      </c>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5">
        <f>'SO 03 - ul. Nerudova'!J30</f>
        <v>0</v>
      </c>
      <c r="AH57" s="276"/>
      <c r="AI57" s="276"/>
      <c r="AJ57" s="276"/>
      <c r="AK57" s="276"/>
      <c r="AL57" s="276"/>
      <c r="AM57" s="276"/>
      <c r="AN57" s="275">
        <f>SUM(AG57,AT57)</f>
        <v>0</v>
      </c>
      <c r="AO57" s="276"/>
      <c r="AP57" s="276"/>
      <c r="AQ57" s="72" t="s">
        <v>79</v>
      </c>
      <c r="AR57" s="69"/>
      <c r="AS57" s="78">
        <v>0</v>
      </c>
      <c r="AT57" s="79">
        <f>ROUND(SUM(AV57:AW57),2)</f>
        <v>0</v>
      </c>
      <c r="AU57" s="80">
        <f>'SO 03 - ul. Nerudova'!P95</f>
        <v>0</v>
      </c>
      <c r="AV57" s="79">
        <f>'SO 03 - ul. Nerudova'!J33</f>
        <v>0</v>
      </c>
      <c r="AW57" s="79">
        <f>'SO 03 - ul. Nerudova'!J34</f>
        <v>0</v>
      </c>
      <c r="AX57" s="79">
        <f>'SO 03 - ul. Nerudova'!J35</f>
        <v>0</v>
      </c>
      <c r="AY57" s="79">
        <f>'SO 03 - ul. Nerudova'!J36</f>
        <v>0</v>
      </c>
      <c r="AZ57" s="79">
        <f>'SO 03 - ul. Nerudova'!F33</f>
        <v>0</v>
      </c>
      <c r="BA57" s="79">
        <f>'SO 03 - ul. Nerudova'!F34</f>
        <v>0</v>
      </c>
      <c r="BB57" s="79">
        <f>'SO 03 - ul. Nerudova'!F35</f>
        <v>0</v>
      </c>
      <c r="BC57" s="79">
        <f>'SO 03 - ul. Nerudova'!F36</f>
        <v>0</v>
      </c>
      <c r="BD57" s="81">
        <f>'SO 03 - ul. Nerudova'!F37</f>
        <v>0</v>
      </c>
      <c r="BT57" s="77" t="s">
        <v>80</v>
      </c>
      <c r="BV57" s="77" t="s">
        <v>74</v>
      </c>
      <c r="BW57" s="77" t="s">
        <v>88</v>
      </c>
      <c r="BX57" s="77" t="s">
        <v>5</v>
      </c>
      <c r="CL57" s="77" t="s">
        <v>19</v>
      </c>
      <c r="CM57" s="77" t="s">
        <v>82</v>
      </c>
    </row>
    <row r="58" spans="1:91" s="1" customFormat="1" ht="30" customHeight="1">
      <c r="B58" s="29"/>
      <c r="AR58" s="29"/>
    </row>
    <row r="59" spans="1:91" s="1" customFormat="1" ht="6.95" customHeight="1">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29"/>
    </row>
  </sheetData>
  <sheetProtection algorithmName="SHA-512" hashValue="qtLWWdmfNrrcXjrblgsqGyhNgZJ3lVz3RjDvxO5kSnPBO+3IyA8XNoeZjpYMP7xZ49/gWmWd+/MXTXwZYoEimg==" saltValue="Iv4s1dpLsft0ee1Xz1m2tRYdpa1jI67SnagYBmVwbYK39EEi/HGuby9bqJ43ewT8rZuwBJa8U2nEc7/USrDqZw==" spinCount="100000" sheet="1" objects="1" scenarios="1" formatColumns="0" formatRows="0"/>
  <mergeCells count="50">
    <mergeCell ref="AR2:BE2"/>
    <mergeCell ref="AN56:AP56"/>
    <mergeCell ref="AG56:AM56"/>
    <mergeCell ref="D56:H56"/>
    <mergeCell ref="J56:AF56"/>
    <mergeCell ref="AN57:AP57"/>
    <mergeCell ref="AG57:AM57"/>
    <mergeCell ref="D57:H57"/>
    <mergeCell ref="J57:AF57"/>
    <mergeCell ref="C52:G52"/>
    <mergeCell ref="I52:AF52"/>
    <mergeCell ref="AG52:AM52"/>
    <mergeCell ref="AN52:AP52"/>
    <mergeCell ref="AN55:AP55"/>
    <mergeCell ref="AG55:AM55"/>
    <mergeCell ref="D55:H55"/>
    <mergeCell ref="J55:AF55"/>
    <mergeCell ref="AG54:AM54"/>
    <mergeCell ref="AN54:AP54"/>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SO 01 - náměstí U Brány'!C2" display="/" xr:uid="{00000000-0004-0000-0000-000000000000}"/>
    <hyperlink ref="A56" location="'SO 02 - ul. Brigádnická'!C2" display="/" xr:uid="{00000000-0004-0000-0000-000001000000}"/>
    <hyperlink ref="A57" location="'SO 03 - ul. Nerudova'!C2" display="/" xr:uid="{00000000-0004-0000-00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268"/>
  <sheetViews>
    <sheetView showGridLines="0" topLeftCell="A18" workbookViewId="0">
      <selection activeCell="E18" sqref="E18:H18"/>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47"/>
      <c r="M2" s="247"/>
      <c r="N2" s="247"/>
      <c r="O2" s="247"/>
      <c r="P2" s="247"/>
      <c r="Q2" s="247"/>
      <c r="R2" s="247"/>
      <c r="S2" s="247"/>
      <c r="T2" s="247"/>
      <c r="U2" s="247"/>
      <c r="V2" s="247"/>
      <c r="AT2" s="14" t="s">
        <v>81</v>
      </c>
    </row>
    <row r="3" spans="2:46" ht="6.95" customHeight="1">
      <c r="B3" s="15"/>
      <c r="C3" s="16"/>
      <c r="D3" s="16"/>
      <c r="E3" s="16"/>
      <c r="F3" s="16"/>
      <c r="G3" s="16"/>
      <c r="H3" s="16"/>
      <c r="I3" s="16"/>
      <c r="J3" s="16"/>
      <c r="K3" s="16"/>
      <c r="L3" s="17"/>
      <c r="AT3" s="14" t="s">
        <v>82</v>
      </c>
    </row>
    <row r="4" spans="2:46" ht="24.95" customHeight="1">
      <c r="B4" s="17"/>
      <c r="D4" s="18" t="s">
        <v>89</v>
      </c>
      <c r="L4" s="17"/>
      <c r="M4" s="82" t="s">
        <v>10</v>
      </c>
      <c r="AT4" s="14" t="s">
        <v>4</v>
      </c>
    </row>
    <row r="5" spans="2:46" ht="6.95" customHeight="1">
      <c r="B5" s="17"/>
      <c r="L5" s="17"/>
    </row>
    <row r="6" spans="2:46" ht="12" customHeight="1">
      <c r="B6" s="17"/>
      <c r="D6" s="24" t="s">
        <v>16</v>
      </c>
      <c r="L6" s="17"/>
    </row>
    <row r="7" spans="2:46" ht="16.5" customHeight="1">
      <c r="B7" s="17"/>
      <c r="E7" s="280" t="str">
        <f>'Rekapitulace stavby'!K6</f>
        <v>X-11 - Vybudování stanovišť podzemních kontejnerů v Ostrově</v>
      </c>
      <c r="F7" s="281"/>
      <c r="G7" s="281"/>
      <c r="H7" s="281"/>
      <c r="L7" s="17"/>
    </row>
    <row r="8" spans="2:46" s="1" customFormat="1" ht="12" customHeight="1">
      <c r="B8" s="29"/>
      <c r="D8" s="24" t="s">
        <v>90</v>
      </c>
      <c r="L8" s="29"/>
    </row>
    <row r="9" spans="2:46" s="1" customFormat="1" ht="16.5" customHeight="1">
      <c r="B9" s="29"/>
      <c r="E9" s="262" t="s">
        <v>91</v>
      </c>
      <c r="F9" s="282"/>
      <c r="G9" s="282"/>
      <c r="H9" s="282"/>
      <c r="L9" s="29"/>
    </row>
    <row r="10" spans="2:46" s="1" customFormat="1" ht="11.25">
      <c r="B10" s="29"/>
      <c r="L10" s="29"/>
    </row>
    <row r="11" spans="2:46" s="1" customFormat="1" ht="12" customHeight="1">
      <c r="B11" s="29"/>
      <c r="D11" s="24" t="s">
        <v>18</v>
      </c>
      <c r="F11" s="22" t="s">
        <v>19</v>
      </c>
      <c r="I11" s="24" t="s">
        <v>20</v>
      </c>
      <c r="J11" s="22" t="s">
        <v>19</v>
      </c>
      <c r="L11" s="29"/>
    </row>
    <row r="12" spans="2:46" s="1" customFormat="1" ht="12" customHeight="1">
      <c r="B12" s="29"/>
      <c r="D12" s="24" t="s">
        <v>21</v>
      </c>
      <c r="F12" s="22" t="s">
        <v>22</v>
      </c>
      <c r="I12" s="24" t="s">
        <v>23</v>
      </c>
      <c r="J12" s="46" t="str">
        <f>'Rekapitulace stavby'!AN8</f>
        <v>17. 12. 2023</v>
      </c>
      <c r="L12" s="29"/>
    </row>
    <row r="13" spans="2:46" s="1" customFormat="1" ht="10.9" customHeight="1">
      <c r="B13" s="29"/>
      <c r="L13" s="29"/>
    </row>
    <row r="14" spans="2:46" s="1" customFormat="1" ht="12" customHeight="1">
      <c r="B14" s="29"/>
      <c r="D14" s="24" t="s">
        <v>25</v>
      </c>
      <c r="I14" s="24" t="s">
        <v>26</v>
      </c>
      <c r="J14" s="22" t="s">
        <v>19</v>
      </c>
      <c r="L14" s="29"/>
    </row>
    <row r="15" spans="2:46" s="1" customFormat="1" ht="18" customHeight="1">
      <c r="B15" s="29"/>
      <c r="E15" s="22" t="s">
        <v>27</v>
      </c>
      <c r="I15" s="24" t="s">
        <v>28</v>
      </c>
      <c r="J15" s="22" t="s">
        <v>19</v>
      </c>
      <c r="L15" s="29"/>
    </row>
    <row r="16" spans="2:46" s="1" customFormat="1" ht="6.95" customHeight="1">
      <c r="B16" s="29"/>
      <c r="L16" s="29"/>
    </row>
    <row r="17" spans="2:12" s="1" customFormat="1" ht="12" customHeight="1">
      <c r="B17" s="29"/>
      <c r="D17" s="24" t="s">
        <v>29</v>
      </c>
      <c r="I17" s="24" t="s">
        <v>26</v>
      </c>
      <c r="J17" s="25" t="str">
        <f>'Rekapitulace stavby'!AN13</f>
        <v>Vyplň údaj</v>
      </c>
      <c r="L17" s="29"/>
    </row>
    <row r="18" spans="2:12" s="1" customFormat="1" ht="18" customHeight="1">
      <c r="B18" s="29"/>
      <c r="E18" s="283" t="str">
        <f>'Rekapitulace stavby'!E14</f>
        <v>Vyplň údaj</v>
      </c>
      <c r="F18" s="246"/>
      <c r="G18" s="246"/>
      <c r="H18" s="246"/>
      <c r="I18" s="24" t="s">
        <v>28</v>
      </c>
      <c r="J18" s="25" t="str">
        <f>'Rekapitulace stavby'!AN14</f>
        <v>Vyplň údaj</v>
      </c>
      <c r="L18" s="29"/>
    </row>
    <row r="19" spans="2:12" s="1" customFormat="1" ht="6.95" customHeight="1">
      <c r="B19" s="29"/>
      <c r="L19" s="29"/>
    </row>
    <row r="20" spans="2:12" s="1" customFormat="1" ht="12" customHeight="1">
      <c r="B20" s="29"/>
      <c r="D20" s="24" t="s">
        <v>31</v>
      </c>
      <c r="I20" s="24" t="s">
        <v>26</v>
      </c>
      <c r="J20" s="22" t="s">
        <v>19</v>
      </c>
      <c r="L20" s="29"/>
    </row>
    <row r="21" spans="2:12" s="1" customFormat="1" ht="18" customHeight="1">
      <c r="B21" s="29"/>
      <c r="E21" s="22" t="s">
        <v>32</v>
      </c>
      <c r="I21" s="24" t="s">
        <v>28</v>
      </c>
      <c r="J21" s="22" t="s">
        <v>19</v>
      </c>
      <c r="L21" s="29"/>
    </row>
    <row r="22" spans="2:12" s="1" customFormat="1" ht="6.95" customHeight="1">
      <c r="B22" s="29"/>
      <c r="L22" s="29"/>
    </row>
    <row r="23" spans="2:12" s="1" customFormat="1" ht="12" customHeight="1">
      <c r="B23" s="29"/>
      <c r="D23" s="24" t="s">
        <v>34</v>
      </c>
      <c r="I23" s="24" t="s">
        <v>26</v>
      </c>
      <c r="J23" s="22" t="str">
        <f>IF('Rekapitulace stavby'!AN19="","",'Rekapitulace stavby'!AN19)</f>
        <v/>
      </c>
      <c r="L23" s="29"/>
    </row>
    <row r="24" spans="2:12" s="1" customFormat="1" ht="18" customHeight="1">
      <c r="B24" s="29"/>
      <c r="E24" s="22" t="str">
        <f>IF('Rekapitulace stavby'!E20="","",'Rekapitulace stavby'!E20)</f>
        <v xml:space="preserve"> </v>
      </c>
      <c r="I24" s="24" t="s">
        <v>28</v>
      </c>
      <c r="J24" s="22" t="str">
        <f>IF('Rekapitulace stavby'!AN20="","",'Rekapitulace stavby'!AN20)</f>
        <v/>
      </c>
      <c r="L24" s="29"/>
    </row>
    <row r="25" spans="2:12" s="1" customFormat="1" ht="6.95" customHeight="1">
      <c r="B25" s="29"/>
      <c r="L25" s="29"/>
    </row>
    <row r="26" spans="2:12" s="1" customFormat="1" ht="12" customHeight="1">
      <c r="B26" s="29"/>
      <c r="D26" s="24" t="s">
        <v>36</v>
      </c>
      <c r="L26" s="29"/>
    </row>
    <row r="27" spans="2:12" s="7" customFormat="1" ht="71.25" customHeight="1">
      <c r="B27" s="83"/>
      <c r="E27" s="251" t="s">
        <v>37</v>
      </c>
      <c r="F27" s="251"/>
      <c r="G27" s="251"/>
      <c r="H27" s="251"/>
      <c r="L27" s="83"/>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4" t="s">
        <v>38</v>
      </c>
      <c r="J30" s="60">
        <f>ROUND(J96, 2)</f>
        <v>0</v>
      </c>
      <c r="L30" s="29"/>
    </row>
    <row r="31" spans="2:12" s="1" customFormat="1" ht="6.95" customHeight="1">
      <c r="B31" s="29"/>
      <c r="D31" s="47"/>
      <c r="E31" s="47"/>
      <c r="F31" s="47"/>
      <c r="G31" s="47"/>
      <c r="H31" s="47"/>
      <c r="I31" s="47"/>
      <c r="J31" s="47"/>
      <c r="K31" s="47"/>
      <c r="L31" s="29"/>
    </row>
    <row r="32" spans="2:12" s="1" customFormat="1" ht="14.45" customHeight="1">
      <c r="B32" s="29"/>
      <c r="F32" s="32" t="s">
        <v>40</v>
      </c>
      <c r="I32" s="32" t="s">
        <v>39</v>
      </c>
      <c r="J32" s="32" t="s">
        <v>41</v>
      </c>
      <c r="L32" s="29"/>
    </row>
    <row r="33" spans="2:12" s="1" customFormat="1" ht="14.45" customHeight="1">
      <c r="B33" s="29"/>
      <c r="D33" s="49" t="s">
        <v>42</v>
      </c>
      <c r="E33" s="24" t="s">
        <v>43</v>
      </c>
      <c r="F33" s="85">
        <f>ROUND((SUM(BE96:BE267)),  2)</f>
        <v>0</v>
      </c>
      <c r="I33" s="86">
        <v>0.21</v>
      </c>
      <c r="J33" s="85">
        <f>ROUND(((SUM(BE96:BE267))*I33),  2)</f>
        <v>0</v>
      </c>
      <c r="L33" s="29"/>
    </row>
    <row r="34" spans="2:12" s="1" customFormat="1" ht="14.45" customHeight="1">
      <c r="B34" s="29"/>
      <c r="E34" s="24" t="s">
        <v>44</v>
      </c>
      <c r="F34" s="85">
        <f>ROUND((SUM(BF96:BF267)),  2)</f>
        <v>0</v>
      </c>
      <c r="I34" s="86">
        <v>0.15</v>
      </c>
      <c r="J34" s="85">
        <f>ROUND(((SUM(BF96:BF267))*I34),  2)</f>
        <v>0</v>
      </c>
      <c r="L34" s="29"/>
    </row>
    <row r="35" spans="2:12" s="1" customFormat="1" ht="14.45" hidden="1" customHeight="1">
      <c r="B35" s="29"/>
      <c r="E35" s="24" t="s">
        <v>45</v>
      </c>
      <c r="F35" s="85">
        <f>ROUND((SUM(BG96:BG267)),  2)</f>
        <v>0</v>
      </c>
      <c r="I35" s="86">
        <v>0.21</v>
      </c>
      <c r="J35" s="85">
        <f>0</f>
        <v>0</v>
      </c>
      <c r="L35" s="29"/>
    </row>
    <row r="36" spans="2:12" s="1" customFormat="1" ht="14.45" hidden="1" customHeight="1">
      <c r="B36" s="29"/>
      <c r="E36" s="24" t="s">
        <v>46</v>
      </c>
      <c r="F36" s="85">
        <f>ROUND((SUM(BH96:BH267)),  2)</f>
        <v>0</v>
      </c>
      <c r="I36" s="86">
        <v>0.15</v>
      </c>
      <c r="J36" s="85">
        <f>0</f>
        <v>0</v>
      </c>
      <c r="L36" s="29"/>
    </row>
    <row r="37" spans="2:12" s="1" customFormat="1" ht="14.45" hidden="1" customHeight="1">
      <c r="B37" s="29"/>
      <c r="E37" s="24" t="s">
        <v>47</v>
      </c>
      <c r="F37" s="85">
        <f>ROUND((SUM(BI96:BI267)),  2)</f>
        <v>0</v>
      </c>
      <c r="I37" s="86">
        <v>0</v>
      </c>
      <c r="J37" s="85">
        <f>0</f>
        <v>0</v>
      </c>
      <c r="L37" s="29"/>
    </row>
    <row r="38" spans="2:12" s="1" customFormat="1" ht="6.95" customHeight="1">
      <c r="B38" s="29"/>
      <c r="L38" s="29"/>
    </row>
    <row r="39" spans="2:12" s="1" customFormat="1" ht="25.35" customHeight="1">
      <c r="B39" s="29"/>
      <c r="C39" s="87"/>
      <c r="D39" s="88" t="s">
        <v>48</v>
      </c>
      <c r="E39" s="51"/>
      <c r="F39" s="51"/>
      <c r="G39" s="89" t="s">
        <v>49</v>
      </c>
      <c r="H39" s="90" t="s">
        <v>50</v>
      </c>
      <c r="I39" s="51"/>
      <c r="J39" s="91">
        <f>SUM(J30:J37)</f>
        <v>0</v>
      </c>
      <c r="K39" s="92"/>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18" t="s">
        <v>92</v>
      </c>
      <c r="L45" s="29"/>
    </row>
    <row r="46" spans="2:12" s="1" customFormat="1" ht="6.95" customHeight="1">
      <c r="B46" s="29"/>
      <c r="L46" s="29"/>
    </row>
    <row r="47" spans="2:12" s="1" customFormat="1" ht="12" customHeight="1">
      <c r="B47" s="29"/>
      <c r="C47" s="24" t="s">
        <v>16</v>
      </c>
      <c r="L47" s="29"/>
    </row>
    <row r="48" spans="2:12" s="1" customFormat="1" ht="16.5" customHeight="1">
      <c r="B48" s="29"/>
      <c r="E48" s="280" t="str">
        <f>E7</f>
        <v>X-11 - Vybudování stanovišť podzemních kontejnerů v Ostrově</v>
      </c>
      <c r="F48" s="281"/>
      <c r="G48" s="281"/>
      <c r="H48" s="281"/>
      <c r="L48" s="29"/>
    </row>
    <row r="49" spans="2:47" s="1" customFormat="1" ht="12" customHeight="1">
      <c r="B49" s="29"/>
      <c r="C49" s="24" t="s">
        <v>90</v>
      </c>
      <c r="L49" s="29"/>
    </row>
    <row r="50" spans="2:47" s="1" customFormat="1" ht="16.5" customHeight="1">
      <c r="B50" s="29"/>
      <c r="E50" s="262" t="str">
        <f>E9</f>
        <v>SO 01 - náměstí U Brány</v>
      </c>
      <c r="F50" s="282"/>
      <c r="G50" s="282"/>
      <c r="H50" s="282"/>
      <c r="L50" s="29"/>
    </row>
    <row r="51" spans="2:47" s="1" customFormat="1" ht="6.95" customHeight="1">
      <c r="B51" s="29"/>
      <c r="L51" s="29"/>
    </row>
    <row r="52" spans="2:47" s="1" customFormat="1" ht="12" customHeight="1">
      <c r="B52" s="29"/>
      <c r="C52" s="24" t="s">
        <v>21</v>
      </c>
      <c r="F52" s="22" t="str">
        <f>F12</f>
        <v>Ostrov</v>
      </c>
      <c r="I52" s="24" t="s">
        <v>23</v>
      </c>
      <c r="J52" s="46" t="str">
        <f>IF(J12="","",J12)</f>
        <v>17. 12. 2023</v>
      </c>
      <c r="L52" s="29"/>
    </row>
    <row r="53" spans="2:47" s="1" customFormat="1" ht="6.95" customHeight="1">
      <c r="B53" s="29"/>
      <c r="L53" s="29"/>
    </row>
    <row r="54" spans="2:47" s="1" customFormat="1" ht="40.15" customHeight="1">
      <c r="B54" s="29"/>
      <c r="C54" s="24" t="s">
        <v>25</v>
      </c>
      <c r="F54" s="22" t="str">
        <f>E15</f>
        <v>Město Ostrov, Jáchymovská 1, 363 01 Ostrov</v>
      </c>
      <c r="I54" s="24" t="s">
        <v>31</v>
      </c>
      <c r="J54" s="27" t="str">
        <f>E21</f>
        <v>PK Beránek a Hradil, Svobody 7/1, 350 02 Cheb</v>
      </c>
      <c r="L54" s="29"/>
    </row>
    <row r="55" spans="2:47" s="1" customFormat="1" ht="15.2" customHeight="1">
      <c r="B55" s="29"/>
      <c r="C55" s="24" t="s">
        <v>29</v>
      </c>
      <c r="F55" s="22" t="str">
        <f>IF(E18="","",E18)</f>
        <v>Vyplň údaj</v>
      </c>
      <c r="I55" s="24" t="s">
        <v>34</v>
      </c>
      <c r="J55" s="27" t="str">
        <f>E24</f>
        <v xml:space="preserve"> </v>
      </c>
      <c r="L55" s="29"/>
    </row>
    <row r="56" spans="2:47" s="1" customFormat="1" ht="10.35" customHeight="1">
      <c r="B56" s="29"/>
      <c r="L56" s="29"/>
    </row>
    <row r="57" spans="2:47" s="1" customFormat="1" ht="29.25" customHeight="1">
      <c r="B57" s="29"/>
      <c r="C57" s="93" t="s">
        <v>93</v>
      </c>
      <c r="D57" s="87"/>
      <c r="E57" s="87"/>
      <c r="F57" s="87"/>
      <c r="G57" s="87"/>
      <c r="H57" s="87"/>
      <c r="I57" s="87"/>
      <c r="J57" s="94" t="s">
        <v>94</v>
      </c>
      <c r="K57" s="87"/>
      <c r="L57" s="29"/>
    </row>
    <row r="58" spans="2:47" s="1" customFormat="1" ht="10.35" customHeight="1">
      <c r="B58" s="29"/>
      <c r="L58" s="29"/>
    </row>
    <row r="59" spans="2:47" s="1" customFormat="1" ht="22.9" customHeight="1">
      <c r="B59" s="29"/>
      <c r="C59" s="95" t="s">
        <v>70</v>
      </c>
      <c r="J59" s="60">
        <f>J96</f>
        <v>0</v>
      </c>
      <c r="L59" s="29"/>
      <c r="AU59" s="14" t="s">
        <v>95</v>
      </c>
    </row>
    <row r="60" spans="2:47" s="8" customFormat="1" ht="24.95" customHeight="1">
      <c r="B60" s="96"/>
      <c r="D60" s="97" t="s">
        <v>96</v>
      </c>
      <c r="E60" s="98"/>
      <c r="F60" s="98"/>
      <c r="G60" s="98"/>
      <c r="H60" s="98"/>
      <c r="I60" s="98"/>
      <c r="J60" s="99">
        <f>J97</f>
        <v>0</v>
      </c>
      <c r="L60" s="96"/>
    </row>
    <row r="61" spans="2:47" s="9" customFormat="1" ht="19.899999999999999" customHeight="1">
      <c r="B61" s="100"/>
      <c r="D61" s="101" t="s">
        <v>97</v>
      </c>
      <c r="E61" s="102"/>
      <c r="F61" s="102"/>
      <c r="G61" s="102"/>
      <c r="H61" s="102"/>
      <c r="I61" s="102"/>
      <c r="J61" s="103">
        <f>J98</f>
        <v>0</v>
      </c>
      <c r="L61" s="100"/>
    </row>
    <row r="62" spans="2:47" s="9" customFormat="1" ht="19.899999999999999" customHeight="1">
      <c r="B62" s="100"/>
      <c r="D62" s="101" t="s">
        <v>98</v>
      </c>
      <c r="E62" s="102"/>
      <c r="F62" s="102"/>
      <c r="G62" s="102"/>
      <c r="H62" s="102"/>
      <c r="I62" s="102"/>
      <c r="J62" s="103">
        <f>J147</f>
        <v>0</v>
      </c>
      <c r="L62" s="100"/>
    </row>
    <row r="63" spans="2:47" s="9" customFormat="1" ht="19.899999999999999" customHeight="1">
      <c r="B63" s="100"/>
      <c r="D63" s="101" t="s">
        <v>99</v>
      </c>
      <c r="E63" s="102"/>
      <c r="F63" s="102"/>
      <c r="G63" s="102"/>
      <c r="H63" s="102"/>
      <c r="I63" s="102"/>
      <c r="J63" s="103">
        <f>J152</f>
        <v>0</v>
      </c>
      <c r="L63" s="100"/>
    </row>
    <row r="64" spans="2:47" s="9" customFormat="1" ht="19.899999999999999" customHeight="1">
      <c r="B64" s="100"/>
      <c r="D64" s="101" t="s">
        <v>100</v>
      </c>
      <c r="E64" s="102"/>
      <c r="F64" s="102"/>
      <c r="G64" s="102"/>
      <c r="H64" s="102"/>
      <c r="I64" s="102"/>
      <c r="J64" s="103">
        <f>J159</f>
        <v>0</v>
      </c>
      <c r="L64" s="100"/>
    </row>
    <row r="65" spans="2:12" s="9" customFormat="1" ht="19.899999999999999" customHeight="1">
      <c r="B65" s="100"/>
      <c r="D65" s="101" t="s">
        <v>101</v>
      </c>
      <c r="E65" s="102"/>
      <c r="F65" s="102"/>
      <c r="G65" s="102"/>
      <c r="H65" s="102"/>
      <c r="I65" s="102"/>
      <c r="J65" s="103">
        <f>J166</f>
        <v>0</v>
      </c>
      <c r="L65" s="100"/>
    </row>
    <row r="66" spans="2:12" s="9" customFormat="1" ht="19.899999999999999" customHeight="1">
      <c r="B66" s="100"/>
      <c r="D66" s="101" t="s">
        <v>102</v>
      </c>
      <c r="E66" s="102"/>
      <c r="F66" s="102"/>
      <c r="G66" s="102"/>
      <c r="H66" s="102"/>
      <c r="I66" s="102"/>
      <c r="J66" s="103">
        <f>J177</f>
        <v>0</v>
      </c>
      <c r="L66" s="100"/>
    </row>
    <row r="67" spans="2:12" s="9" customFormat="1" ht="19.899999999999999" customHeight="1">
      <c r="B67" s="100"/>
      <c r="D67" s="101" t="s">
        <v>103</v>
      </c>
      <c r="E67" s="102"/>
      <c r="F67" s="102"/>
      <c r="G67" s="102"/>
      <c r="H67" s="102"/>
      <c r="I67" s="102"/>
      <c r="J67" s="103">
        <f>J192</f>
        <v>0</v>
      </c>
      <c r="L67" s="100"/>
    </row>
    <row r="68" spans="2:12" s="9" customFormat="1" ht="19.899999999999999" customHeight="1">
      <c r="B68" s="100"/>
      <c r="D68" s="101" t="s">
        <v>104</v>
      </c>
      <c r="E68" s="102"/>
      <c r="F68" s="102"/>
      <c r="G68" s="102"/>
      <c r="H68" s="102"/>
      <c r="I68" s="102"/>
      <c r="J68" s="103">
        <f>J208</f>
        <v>0</v>
      </c>
      <c r="L68" s="100"/>
    </row>
    <row r="69" spans="2:12" s="9" customFormat="1" ht="19.899999999999999" customHeight="1">
      <c r="B69" s="100"/>
      <c r="D69" s="101" t="s">
        <v>105</v>
      </c>
      <c r="E69" s="102"/>
      <c r="F69" s="102"/>
      <c r="G69" s="102"/>
      <c r="H69" s="102"/>
      <c r="I69" s="102"/>
      <c r="J69" s="103">
        <f>J224</f>
        <v>0</v>
      </c>
      <c r="L69" s="100"/>
    </row>
    <row r="70" spans="2:12" s="8" customFormat="1" ht="24.95" customHeight="1">
      <c r="B70" s="96"/>
      <c r="D70" s="97" t="s">
        <v>106</v>
      </c>
      <c r="E70" s="98"/>
      <c r="F70" s="98"/>
      <c r="G70" s="98"/>
      <c r="H70" s="98"/>
      <c r="I70" s="98"/>
      <c r="J70" s="99">
        <f>J228</f>
        <v>0</v>
      </c>
      <c r="L70" s="96"/>
    </row>
    <row r="71" spans="2:12" s="9" customFormat="1" ht="19.899999999999999" customHeight="1">
      <c r="B71" s="100"/>
      <c r="D71" s="101" t="s">
        <v>107</v>
      </c>
      <c r="E71" s="102"/>
      <c r="F71" s="102"/>
      <c r="G71" s="102"/>
      <c r="H71" s="102"/>
      <c r="I71" s="102"/>
      <c r="J71" s="103">
        <f>J229</f>
        <v>0</v>
      </c>
      <c r="L71" s="100"/>
    </row>
    <row r="72" spans="2:12" s="8" customFormat="1" ht="24.95" customHeight="1">
      <c r="B72" s="96"/>
      <c r="D72" s="97" t="s">
        <v>108</v>
      </c>
      <c r="E72" s="98"/>
      <c r="F72" s="98"/>
      <c r="G72" s="98"/>
      <c r="H72" s="98"/>
      <c r="I72" s="98"/>
      <c r="J72" s="99">
        <f>J236</f>
        <v>0</v>
      </c>
      <c r="L72" s="96"/>
    </row>
    <row r="73" spans="2:12" s="9" customFormat="1" ht="19.899999999999999" customHeight="1">
      <c r="B73" s="100"/>
      <c r="D73" s="101" t="s">
        <v>109</v>
      </c>
      <c r="E73" s="102"/>
      <c r="F73" s="102"/>
      <c r="G73" s="102"/>
      <c r="H73" s="102"/>
      <c r="I73" s="102"/>
      <c r="J73" s="103">
        <f>J237</f>
        <v>0</v>
      </c>
      <c r="L73" s="100"/>
    </row>
    <row r="74" spans="2:12" s="9" customFormat="1" ht="19.899999999999999" customHeight="1">
      <c r="B74" s="100"/>
      <c r="D74" s="101" t="s">
        <v>110</v>
      </c>
      <c r="E74" s="102"/>
      <c r="F74" s="102"/>
      <c r="G74" s="102"/>
      <c r="H74" s="102"/>
      <c r="I74" s="102"/>
      <c r="J74" s="103">
        <f>J247</f>
        <v>0</v>
      </c>
      <c r="L74" s="100"/>
    </row>
    <row r="75" spans="2:12" s="9" customFormat="1" ht="19.899999999999999" customHeight="1">
      <c r="B75" s="100"/>
      <c r="D75" s="101" t="s">
        <v>111</v>
      </c>
      <c r="E75" s="102"/>
      <c r="F75" s="102"/>
      <c r="G75" s="102"/>
      <c r="H75" s="102"/>
      <c r="I75" s="102"/>
      <c r="J75" s="103">
        <f>J260</f>
        <v>0</v>
      </c>
      <c r="L75" s="100"/>
    </row>
    <row r="76" spans="2:12" s="9" customFormat="1" ht="19.899999999999999" customHeight="1">
      <c r="B76" s="100"/>
      <c r="D76" s="101" t="s">
        <v>112</v>
      </c>
      <c r="E76" s="102"/>
      <c r="F76" s="102"/>
      <c r="G76" s="102"/>
      <c r="H76" s="102"/>
      <c r="I76" s="102"/>
      <c r="J76" s="103">
        <f>J264</f>
        <v>0</v>
      </c>
      <c r="L76" s="100"/>
    </row>
    <row r="77" spans="2:12" s="1" customFormat="1" ht="21.75" customHeight="1">
      <c r="B77" s="29"/>
      <c r="L77" s="29"/>
    </row>
    <row r="78" spans="2:12" s="1" customFormat="1" ht="6.95" customHeight="1">
      <c r="B78" s="38"/>
      <c r="C78" s="39"/>
      <c r="D78" s="39"/>
      <c r="E78" s="39"/>
      <c r="F78" s="39"/>
      <c r="G78" s="39"/>
      <c r="H78" s="39"/>
      <c r="I78" s="39"/>
      <c r="J78" s="39"/>
      <c r="K78" s="39"/>
      <c r="L78" s="29"/>
    </row>
    <row r="82" spans="2:63" s="1" customFormat="1" ht="6.95" customHeight="1">
      <c r="B82" s="40"/>
      <c r="C82" s="41"/>
      <c r="D82" s="41"/>
      <c r="E82" s="41"/>
      <c r="F82" s="41"/>
      <c r="G82" s="41"/>
      <c r="H82" s="41"/>
      <c r="I82" s="41"/>
      <c r="J82" s="41"/>
      <c r="K82" s="41"/>
      <c r="L82" s="29"/>
    </row>
    <row r="83" spans="2:63" s="1" customFormat="1" ht="24.95" customHeight="1">
      <c r="B83" s="29"/>
      <c r="C83" s="18" t="s">
        <v>113</v>
      </c>
      <c r="L83" s="29"/>
    </row>
    <row r="84" spans="2:63" s="1" customFormat="1" ht="6.95" customHeight="1">
      <c r="B84" s="29"/>
      <c r="L84" s="29"/>
    </row>
    <row r="85" spans="2:63" s="1" customFormat="1" ht="12" customHeight="1">
      <c r="B85" s="29"/>
      <c r="C85" s="24" t="s">
        <v>16</v>
      </c>
      <c r="L85" s="29"/>
    </row>
    <row r="86" spans="2:63" s="1" customFormat="1" ht="16.5" customHeight="1">
      <c r="B86" s="29"/>
      <c r="E86" s="280" t="str">
        <f>E7</f>
        <v>X-11 - Vybudování stanovišť podzemních kontejnerů v Ostrově</v>
      </c>
      <c r="F86" s="281"/>
      <c r="G86" s="281"/>
      <c r="H86" s="281"/>
      <c r="L86" s="29"/>
    </row>
    <row r="87" spans="2:63" s="1" customFormat="1" ht="12" customHeight="1">
      <c r="B87" s="29"/>
      <c r="C87" s="24" t="s">
        <v>90</v>
      </c>
      <c r="L87" s="29"/>
    </row>
    <row r="88" spans="2:63" s="1" customFormat="1" ht="16.5" customHeight="1">
      <c r="B88" s="29"/>
      <c r="E88" s="262" t="str">
        <f>E9</f>
        <v>SO 01 - náměstí U Brány</v>
      </c>
      <c r="F88" s="282"/>
      <c r="G88" s="282"/>
      <c r="H88" s="282"/>
      <c r="L88" s="29"/>
    </row>
    <row r="89" spans="2:63" s="1" customFormat="1" ht="6.95" customHeight="1">
      <c r="B89" s="29"/>
      <c r="L89" s="29"/>
    </row>
    <row r="90" spans="2:63" s="1" customFormat="1" ht="12" customHeight="1">
      <c r="B90" s="29"/>
      <c r="C90" s="24" t="s">
        <v>21</v>
      </c>
      <c r="F90" s="22" t="str">
        <f>F12</f>
        <v>Ostrov</v>
      </c>
      <c r="I90" s="24" t="s">
        <v>23</v>
      </c>
      <c r="J90" s="46" t="str">
        <f>IF(J12="","",J12)</f>
        <v>17. 12. 2023</v>
      </c>
      <c r="L90" s="29"/>
    </row>
    <row r="91" spans="2:63" s="1" customFormat="1" ht="6.95" customHeight="1">
      <c r="B91" s="29"/>
      <c r="L91" s="29"/>
    </row>
    <row r="92" spans="2:63" s="1" customFormat="1" ht="40.15" customHeight="1">
      <c r="B92" s="29"/>
      <c r="C92" s="24" t="s">
        <v>25</v>
      </c>
      <c r="F92" s="22" t="str">
        <f>E15</f>
        <v>Město Ostrov, Jáchymovská 1, 363 01 Ostrov</v>
      </c>
      <c r="I92" s="24" t="s">
        <v>31</v>
      </c>
      <c r="J92" s="27" t="str">
        <f>E21</f>
        <v>PK Beránek a Hradil, Svobody 7/1, 350 02 Cheb</v>
      </c>
      <c r="L92" s="29"/>
    </row>
    <row r="93" spans="2:63" s="1" customFormat="1" ht="15.2" customHeight="1">
      <c r="B93" s="29"/>
      <c r="C93" s="24" t="s">
        <v>29</v>
      </c>
      <c r="F93" s="22" t="str">
        <f>IF(E18="","",E18)</f>
        <v>Vyplň údaj</v>
      </c>
      <c r="I93" s="24" t="s">
        <v>34</v>
      </c>
      <c r="J93" s="27" t="str">
        <f>E24</f>
        <v xml:space="preserve"> </v>
      </c>
      <c r="L93" s="29"/>
    </row>
    <row r="94" spans="2:63" s="1" customFormat="1" ht="10.35" customHeight="1">
      <c r="B94" s="29"/>
      <c r="L94" s="29"/>
    </row>
    <row r="95" spans="2:63" s="10" customFormat="1" ht="29.25" customHeight="1">
      <c r="B95" s="104"/>
      <c r="C95" s="105" t="s">
        <v>114</v>
      </c>
      <c r="D95" s="106" t="s">
        <v>57</v>
      </c>
      <c r="E95" s="106" t="s">
        <v>53</v>
      </c>
      <c r="F95" s="106" t="s">
        <v>54</v>
      </c>
      <c r="G95" s="106" t="s">
        <v>115</v>
      </c>
      <c r="H95" s="106" t="s">
        <v>116</v>
      </c>
      <c r="I95" s="106" t="s">
        <v>117</v>
      </c>
      <c r="J95" s="106" t="s">
        <v>94</v>
      </c>
      <c r="K95" s="107" t="s">
        <v>118</v>
      </c>
      <c r="L95" s="104"/>
      <c r="M95" s="53" t="s">
        <v>19</v>
      </c>
      <c r="N95" s="54" t="s">
        <v>42</v>
      </c>
      <c r="O95" s="54" t="s">
        <v>119</v>
      </c>
      <c r="P95" s="54" t="s">
        <v>120</v>
      </c>
      <c r="Q95" s="54" t="s">
        <v>121</v>
      </c>
      <c r="R95" s="54" t="s">
        <v>122</v>
      </c>
      <c r="S95" s="54" t="s">
        <v>123</v>
      </c>
      <c r="T95" s="55" t="s">
        <v>124</v>
      </c>
    </row>
    <row r="96" spans="2:63" s="1" customFormat="1" ht="22.9" customHeight="1">
      <c r="B96" s="29"/>
      <c r="C96" s="58" t="s">
        <v>125</v>
      </c>
      <c r="J96" s="108">
        <f>BK96</f>
        <v>0</v>
      </c>
      <c r="L96" s="29"/>
      <c r="M96" s="56"/>
      <c r="N96" s="47"/>
      <c r="O96" s="47"/>
      <c r="P96" s="109">
        <f>P97+P228+P236</f>
        <v>0</v>
      </c>
      <c r="Q96" s="47"/>
      <c r="R96" s="109">
        <f>R97+R228+R236</f>
        <v>39.342781600000002</v>
      </c>
      <c r="S96" s="47"/>
      <c r="T96" s="110">
        <f>T97+T228+T236</f>
        <v>8.0564</v>
      </c>
      <c r="AT96" s="14" t="s">
        <v>71</v>
      </c>
      <c r="AU96" s="14" t="s">
        <v>95</v>
      </c>
      <c r="BK96" s="111">
        <f>BK97+BK228+BK236</f>
        <v>0</v>
      </c>
    </row>
    <row r="97" spans="2:65" s="11" customFormat="1" ht="25.9" customHeight="1">
      <c r="B97" s="112"/>
      <c r="D97" s="113" t="s">
        <v>71</v>
      </c>
      <c r="E97" s="114" t="s">
        <v>126</v>
      </c>
      <c r="F97" s="114" t="s">
        <v>127</v>
      </c>
      <c r="I97" s="115"/>
      <c r="J97" s="116">
        <f>BK97</f>
        <v>0</v>
      </c>
      <c r="L97" s="112"/>
      <c r="M97" s="117"/>
      <c r="P97" s="118">
        <f>P98+P147+P152+P159+P166+P177+P192+P208+P224</f>
        <v>0</v>
      </c>
      <c r="R97" s="118">
        <f>R98+R147+R152+R159+R166+R177+R192+R208+R224</f>
        <v>39.342781600000002</v>
      </c>
      <c r="T97" s="119">
        <f>T98+T147+T152+T159+T166+T177+T192+T208+T224</f>
        <v>8.0564</v>
      </c>
      <c r="AR97" s="113" t="s">
        <v>80</v>
      </c>
      <c r="AT97" s="120" t="s">
        <v>71</v>
      </c>
      <c r="AU97" s="120" t="s">
        <v>72</v>
      </c>
      <c r="AY97" s="113" t="s">
        <v>128</v>
      </c>
      <c r="BK97" s="121">
        <f>BK98+BK147+BK152+BK159+BK166+BK177+BK192+BK208+BK224</f>
        <v>0</v>
      </c>
    </row>
    <row r="98" spans="2:65" s="11" customFormat="1" ht="22.9" customHeight="1">
      <c r="B98" s="112"/>
      <c r="D98" s="113" t="s">
        <v>71</v>
      </c>
      <c r="E98" s="122" t="s">
        <v>80</v>
      </c>
      <c r="F98" s="122" t="s">
        <v>129</v>
      </c>
      <c r="I98" s="115"/>
      <c r="J98" s="123">
        <f>BK98</f>
        <v>0</v>
      </c>
      <c r="L98" s="112"/>
      <c r="M98" s="117"/>
      <c r="P98" s="118">
        <f>SUM(P99:P146)</f>
        <v>0</v>
      </c>
      <c r="R98" s="118">
        <f>SUM(R99:R146)</f>
        <v>5.665789999999999E-2</v>
      </c>
      <c r="T98" s="119">
        <f>SUM(T99:T146)</f>
        <v>7.9814000000000007</v>
      </c>
      <c r="AR98" s="113" t="s">
        <v>80</v>
      </c>
      <c r="AT98" s="120" t="s">
        <v>71</v>
      </c>
      <c r="AU98" s="120" t="s">
        <v>80</v>
      </c>
      <c r="AY98" s="113" t="s">
        <v>128</v>
      </c>
      <c r="BK98" s="121">
        <f>SUM(BK99:BK146)</f>
        <v>0</v>
      </c>
    </row>
    <row r="99" spans="2:65" s="1" customFormat="1" ht="33" customHeight="1">
      <c r="B99" s="29"/>
      <c r="C99" s="124" t="s">
        <v>80</v>
      </c>
      <c r="D99" s="124" t="s">
        <v>130</v>
      </c>
      <c r="E99" s="125" t="s">
        <v>131</v>
      </c>
      <c r="F99" s="126" t="s">
        <v>132</v>
      </c>
      <c r="G99" s="127" t="s">
        <v>133</v>
      </c>
      <c r="H99" s="128">
        <v>79.450999999999993</v>
      </c>
      <c r="I99" s="129"/>
      <c r="J99" s="130">
        <f>ROUND(I99*H99,2)</f>
        <v>0</v>
      </c>
      <c r="K99" s="126" t="s">
        <v>134</v>
      </c>
      <c r="L99" s="29"/>
      <c r="M99" s="131" t="s">
        <v>19</v>
      </c>
      <c r="N99" s="132" t="s">
        <v>43</v>
      </c>
      <c r="P99" s="133">
        <f>O99*H99</f>
        <v>0</v>
      </c>
      <c r="Q99" s="133">
        <v>0</v>
      </c>
      <c r="R99" s="133">
        <f>Q99*H99</f>
        <v>0</v>
      </c>
      <c r="S99" s="133">
        <v>0</v>
      </c>
      <c r="T99" s="134">
        <f>S99*H99</f>
        <v>0</v>
      </c>
      <c r="AR99" s="135" t="s">
        <v>135</v>
      </c>
      <c r="AT99" s="135" t="s">
        <v>130</v>
      </c>
      <c r="AU99" s="135" t="s">
        <v>82</v>
      </c>
      <c r="AY99" s="14" t="s">
        <v>128</v>
      </c>
      <c r="BE99" s="136">
        <f>IF(N99="základní",J99,0)</f>
        <v>0</v>
      </c>
      <c r="BF99" s="136">
        <f>IF(N99="snížená",J99,0)</f>
        <v>0</v>
      </c>
      <c r="BG99" s="136">
        <f>IF(N99="zákl. přenesená",J99,0)</f>
        <v>0</v>
      </c>
      <c r="BH99" s="136">
        <f>IF(N99="sníž. přenesená",J99,0)</f>
        <v>0</v>
      </c>
      <c r="BI99" s="136">
        <f>IF(N99="nulová",J99,0)</f>
        <v>0</v>
      </c>
      <c r="BJ99" s="14" t="s">
        <v>80</v>
      </c>
      <c r="BK99" s="136">
        <f>ROUND(I99*H99,2)</f>
        <v>0</v>
      </c>
      <c r="BL99" s="14" t="s">
        <v>135</v>
      </c>
      <c r="BM99" s="135" t="s">
        <v>82</v>
      </c>
    </row>
    <row r="100" spans="2:65" s="1" customFormat="1" ht="29.25">
      <c r="B100" s="29"/>
      <c r="D100" s="137" t="s">
        <v>136</v>
      </c>
      <c r="F100" s="138" t="s">
        <v>137</v>
      </c>
      <c r="I100" s="139"/>
      <c r="L100" s="29"/>
      <c r="M100" s="140"/>
      <c r="T100" s="50"/>
      <c r="AT100" s="14" t="s">
        <v>136</v>
      </c>
      <c r="AU100" s="14" t="s">
        <v>82</v>
      </c>
    </row>
    <row r="101" spans="2:65" s="1" customFormat="1" ht="11.25">
      <c r="B101" s="29"/>
      <c r="D101" s="141" t="s">
        <v>138</v>
      </c>
      <c r="F101" s="142" t="s">
        <v>139</v>
      </c>
      <c r="I101" s="139"/>
      <c r="L101" s="29"/>
      <c r="M101" s="140"/>
      <c r="T101" s="50"/>
      <c r="AT101" s="14" t="s">
        <v>138</v>
      </c>
      <c r="AU101" s="14" t="s">
        <v>82</v>
      </c>
    </row>
    <row r="102" spans="2:65" s="1" customFormat="1" ht="24.2" customHeight="1">
      <c r="B102" s="29"/>
      <c r="C102" s="124" t="s">
        <v>82</v>
      </c>
      <c r="D102" s="124" t="s">
        <v>130</v>
      </c>
      <c r="E102" s="125" t="s">
        <v>140</v>
      </c>
      <c r="F102" s="126" t="s">
        <v>141</v>
      </c>
      <c r="G102" s="127" t="s">
        <v>142</v>
      </c>
      <c r="H102" s="128">
        <v>65.573999999999998</v>
      </c>
      <c r="I102" s="129"/>
      <c r="J102" s="130">
        <f>ROUND(I102*H102,2)</f>
        <v>0</v>
      </c>
      <c r="K102" s="126" t="s">
        <v>134</v>
      </c>
      <c r="L102" s="29"/>
      <c r="M102" s="131" t="s">
        <v>19</v>
      </c>
      <c r="N102" s="132" t="s">
        <v>43</v>
      </c>
      <c r="P102" s="133">
        <f>O102*H102</f>
        <v>0</v>
      </c>
      <c r="Q102" s="133">
        <v>8.4999999999999995E-4</v>
      </c>
      <c r="R102" s="133">
        <f>Q102*H102</f>
        <v>5.5737899999999993E-2</v>
      </c>
      <c r="S102" s="133">
        <v>0</v>
      </c>
      <c r="T102" s="134">
        <f>S102*H102</f>
        <v>0</v>
      </c>
      <c r="AR102" s="135" t="s">
        <v>135</v>
      </c>
      <c r="AT102" s="135" t="s">
        <v>130</v>
      </c>
      <c r="AU102" s="135" t="s">
        <v>82</v>
      </c>
      <c r="AY102" s="14" t="s">
        <v>128</v>
      </c>
      <c r="BE102" s="136">
        <f>IF(N102="základní",J102,0)</f>
        <v>0</v>
      </c>
      <c r="BF102" s="136">
        <f>IF(N102="snížená",J102,0)</f>
        <v>0</v>
      </c>
      <c r="BG102" s="136">
        <f>IF(N102="zákl. přenesená",J102,0)</f>
        <v>0</v>
      </c>
      <c r="BH102" s="136">
        <f>IF(N102="sníž. přenesená",J102,0)</f>
        <v>0</v>
      </c>
      <c r="BI102" s="136">
        <f>IF(N102="nulová",J102,0)</f>
        <v>0</v>
      </c>
      <c r="BJ102" s="14" t="s">
        <v>80</v>
      </c>
      <c r="BK102" s="136">
        <f>ROUND(I102*H102,2)</f>
        <v>0</v>
      </c>
      <c r="BL102" s="14" t="s">
        <v>135</v>
      </c>
      <c r="BM102" s="135" t="s">
        <v>143</v>
      </c>
    </row>
    <row r="103" spans="2:65" s="1" customFormat="1" ht="19.5">
      <c r="B103" s="29"/>
      <c r="D103" s="137" t="s">
        <v>136</v>
      </c>
      <c r="F103" s="138" t="s">
        <v>144</v>
      </c>
      <c r="I103" s="139"/>
      <c r="L103" s="29"/>
      <c r="M103" s="140"/>
      <c r="T103" s="50"/>
      <c r="AT103" s="14" t="s">
        <v>136</v>
      </c>
      <c r="AU103" s="14" t="s">
        <v>82</v>
      </c>
    </row>
    <row r="104" spans="2:65" s="1" customFormat="1" ht="11.25">
      <c r="B104" s="29"/>
      <c r="D104" s="141" t="s">
        <v>138</v>
      </c>
      <c r="F104" s="142" t="s">
        <v>145</v>
      </c>
      <c r="I104" s="139"/>
      <c r="L104" s="29"/>
      <c r="M104" s="140"/>
      <c r="T104" s="50"/>
      <c r="AT104" s="14" t="s">
        <v>138</v>
      </c>
      <c r="AU104" s="14" t="s">
        <v>82</v>
      </c>
    </row>
    <row r="105" spans="2:65" s="1" customFormat="1" ht="156">
      <c r="B105" s="29"/>
      <c r="D105" s="137" t="s">
        <v>146</v>
      </c>
      <c r="F105" s="143" t="s">
        <v>147</v>
      </c>
      <c r="I105" s="139"/>
      <c r="L105" s="29"/>
      <c r="M105" s="140"/>
      <c r="T105" s="50"/>
      <c r="AT105" s="14" t="s">
        <v>146</v>
      </c>
      <c r="AU105" s="14" t="s">
        <v>82</v>
      </c>
    </row>
    <row r="106" spans="2:65" s="1" customFormat="1" ht="24.2" customHeight="1">
      <c r="B106" s="29"/>
      <c r="C106" s="124" t="s">
        <v>148</v>
      </c>
      <c r="D106" s="124" t="s">
        <v>130</v>
      </c>
      <c r="E106" s="125" t="s">
        <v>149</v>
      </c>
      <c r="F106" s="126" t="s">
        <v>150</v>
      </c>
      <c r="G106" s="127" t="s">
        <v>142</v>
      </c>
      <c r="H106" s="128">
        <v>65.573999999999998</v>
      </c>
      <c r="I106" s="129"/>
      <c r="J106" s="130">
        <f>ROUND(I106*H106,2)</f>
        <v>0</v>
      </c>
      <c r="K106" s="126" t="s">
        <v>134</v>
      </c>
      <c r="L106" s="29"/>
      <c r="M106" s="131" t="s">
        <v>19</v>
      </c>
      <c r="N106" s="132" t="s">
        <v>43</v>
      </c>
      <c r="P106" s="133">
        <f>O106*H106</f>
        <v>0</v>
      </c>
      <c r="Q106" s="133">
        <v>0</v>
      </c>
      <c r="R106" s="133">
        <f>Q106*H106</f>
        <v>0</v>
      </c>
      <c r="S106" s="133">
        <v>0</v>
      </c>
      <c r="T106" s="134">
        <f>S106*H106</f>
        <v>0</v>
      </c>
      <c r="AR106" s="135" t="s">
        <v>135</v>
      </c>
      <c r="AT106" s="135" t="s">
        <v>130</v>
      </c>
      <c r="AU106" s="135" t="s">
        <v>82</v>
      </c>
      <c r="AY106" s="14" t="s">
        <v>128</v>
      </c>
      <c r="BE106" s="136">
        <f>IF(N106="základní",J106,0)</f>
        <v>0</v>
      </c>
      <c r="BF106" s="136">
        <f>IF(N106="snížená",J106,0)</f>
        <v>0</v>
      </c>
      <c r="BG106" s="136">
        <f>IF(N106="zákl. přenesená",J106,0)</f>
        <v>0</v>
      </c>
      <c r="BH106" s="136">
        <f>IF(N106="sníž. přenesená",J106,0)</f>
        <v>0</v>
      </c>
      <c r="BI106" s="136">
        <f>IF(N106="nulová",J106,0)</f>
        <v>0</v>
      </c>
      <c r="BJ106" s="14" t="s">
        <v>80</v>
      </c>
      <c r="BK106" s="136">
        <f>ROUND(I106*H106,2)</f>
        <v>0</v>
      </c>
      <c r="BL106" s="14" t="s">
        <v>135</v>
      </c>
      <c r="BM106" s="135" t="s">
        <v>151</v>
      </c>
    </row>
    <row r="107" spans="2:65" s="1" customFormat="1" ht="29.25">
      <c r="B107" s="29"/>
      <c r="D107" s="137" t="s">
        <v>136</v>
      </c>
      <c r="F107" s="138" t="s">
        <v>152</v>
      </c>
      <c r="I107" s="139"/>
      <c r="L107" s="29"/>
      <c r="M107" s="140"/>
      <c r="T107" s="50"/>
      <c r="AT107" s="14" t="s">
        <v>136</v>
      </c>
      <c r="AU107" s="14" t="s">
        <v>82</v>
      </c>
    </row>
    <row r="108" spans="2:65" s="1" customFormat="1" ht="11.25">
      <c r="B108" s="29"/>
      <c r="D108" s="141" t="s">
        <v>138</v>
      </c>
      <c r="F108" s="142" t="s">
        <v>153</v>
      </c>
      <c r="I108" s="139"/>
      <c r="L108" s="29"/>
      <c r="M108" s="140"/>
      <c r="T108" s="50"/>
      <c r="AT108" s="14" t="s">
        <v>138</v>
      </c>
      <c r="AU108" s="14" t="s">
        <v>82</v>
      </c>
    </row>
    <row r="109" spans="2:65" s="1" customFormat="1" ht="37.9" customHeight="1">
      <c r="B109" s="29"/>
      <c r="C109" s="124" t="s">
        <v>135</v>
      </c>
      <c r="D109" s="124" t="s">
        <v>130</v>
      </c>
      <c r="E109" s="125" t="s">
        <v>154</v>
      </c>
      <c r="F109" s="126" t="s">
        <v>155</v>
      </c>
      <c r="G109" s="127" t="s">
        <v>133</v>
      </c>
      <c r="H109" s="128">
        <v>79.450999999999993</v>
      </c>
      <c r="I109" s="129"/>
      <c r="J109" s="130">
        <f>ROUND(I109*H109,2)</f>
        <v>0</v>
      </c>
      <c r="K109" s="126" t="s">
        <v>134</v>
      </c>
      <c r="L109" s="29"/>
      <c r="M109" s="131" t="s">
        <v>19</v>
      </c>
      <c r="N109" s="132" t="s">
        <v>43</v>
      </c>
      <c r="P109" s="133">
        <f>O109*H109</f>
        <v>0</v>
      </c>
      <c r="Q109" s="133">
        <v>0</v>
      </c>
      <c r="R109" s="133">
        <f>Q109*H109</f>
        <v>0</v>
      </c>
      <c r="S109" s="133">
        <v>0</v>
      </c>
      <c r="T109" s="134">
        <f>S109*H109</f>
        <v>0</v>
      </c>
      <c r="AR109" s="135" t="s">
        <v>135</v>
      </c>
      <c r="AT109" s="135" t="s">
        <v>130</v>
      </c>
      <c r="AU109" s="135" t="s">
        <v>82</v>
      </c>
      <c r="AY109" s="14" t="s">
        <v>128</v>
      </c>
      <c r="BE109" s="136">
        <f>IF(N109="základní",J109,0)</f>
        <v>0</v>
      </c>
      <c r="BF109" s="136">
        <f>IF(N109="snížená",J109,0)</f>
        <v>0</v>
      </c>
      <c r="BG109" s="136">
        <f>IF(N109="zákl. přenesená",J109,0)</f>
        <v>0</v>
      </c>
      <c r="BH109" s="136">
        <f>IF(N109="sníž. přenesená",J109,0)</f>
        <v>0</v>
      </c>
      <c r="BI109" s="136">
        <f>IF(N109="nulová",J109,0)</f>
        <v>0</v>
      </c>
      <c r="BJ109" s="14" t="s">
        <v>80</v>
      </c>
      <c r="BK109" s="136">
        <f>ROUND(I109*H109,2)</f>
        <v>0</v>
      </c>
      <c r="BL109" s="14" t="s">
        <v>135</v>
      </c>
      <c r="BM109" s="135" t="s">
        <v>156</v>
      </c>
    </row>
    <row r="110" spans="2:65" s="1" customFormat="1" ht="39">
      <c r="B110" s="29"/>
      <c r="D110" s="137" t="s">
        <v>136</v>
      </c>
      <c r="F110" s="138" t="s">
        <v>157</v>
      </c>
      <c r="I110" s="139"/>
      <c r="L110" s="29"/>
      <c r="M110" s="140"/>
      <c r="T110" s="50"/>
      <c r="AT110" s="14" t="s">
        <v>136</v>
      </c>
      <c r="AU110" s="14" t="s">
        <v>82</v>
      </c>
    </row>
    <row r="111" spans="2:65" s="1" customFormat="1" ht="11.25">
      <c r="B111" s="29"/>
      <c r="D111" s="141" t="s">
        <v>138</v>
      </c>
      <c r="F111" s="142" t="s">
        <v>158</v>
      </c>
      <c r="I111" s="139"/>
      <c r="L111" s="29"/>
      <c r="M111" s="140"/>
      <c r="T111" s="50"/>
      <c r="AT111" s="14" t="s">
        <v>138</v>
      </c>
      <c r="AU111" s="14" t="s">
        <v>82</v>
      </c>
    </row>
    <row r="112" spans="2:65" s="1" customFormat="1" ht="37.9" customHeight="1">
      <c r="B112" s="29"/>
      <c r="C112" s="124" t="s">
        <v>159</v>
      </c>
      <c r="D112" s="124" t="s">
        <v>130</v>
      </c>
      <c r="E112" s="125" t="s">
        <v>160</v>
      </c>
      <c r="F112" s="126" t="s">
        <v>161</v>
      </c>
      <c r="G112" s="127" t="s">
        <v>133</v>
      </c>
      <c r="H112" s="128">
        <v>794.51</v>
      </c>
      <c r="I112" s="129"/>
      <c r="J112" s="130">
        <f>ROUND(I112*H112,2)</f>
        <v>0</v>
      </c>
      <c r="K112" s="126" t="s">
        <v>134</v>
      </c>
      <c r="L112" s="29"/>
      <c r="M112" s="131" t="s">
        <v>19</v>
      </c>
      <c r="N112" s="132" t="s">
        <v>43</v>
      </c>
      <c r="P112" s="133">
        <f>O112*H112</f>
        <v>0</v>
      </c>
      <c r="Q112" s="133">
        <v>0</v>
      </c>
      <c r="R112" s="133">
        <f>Q112*H112</f>
        <v>0</v>
      </c>
      <c r="S112" s="133">
        <v>0</v>
      </c>
      <c r="T112" s="134">
        <f>S112*H112</f>
        <v>0</v>
      </c>
      <c r="AR112" s="135" t="s">
        <v>135</v>
      </c>
      <c r="AT112" s="135" t="s">
        <v>130</v>
      </c>
      <c r="AU112" s="135" t="s">
        <v>82</v>
      </c>
      <c r="AY112" s="14" t="s">
        <v>128</v>
      </c>
      <c r="BE112" s="136">
        <f>IF(N112="základní",J112,0)</f>
        <v>0</v>
      </c>
      <c r="BF112" s="136">
        <f>IF(N112="snížená",J112,0)</f>
        <v>0</v>
      </c>
      <c r="BG112" s="136">
        <f>IF(N112="zákl. přenesená",J112,0)</f>
        <v>0</v>
      </c>
      <c r="BH112" s="136">
        <f>IF(N112="sníž. přenesená",J112,0)</f>
        <v>0</v>
      </c>
      <c r="BI112" s="136">
        <f>IF(N112="nulová",J112,0)</f>
        <v>0</v>
      </c>
      <c r="BJ112" s="14" t="s">
        <v>80</v>
      </c>
      <c r="BK112" s="136">
        <f>ROUND(I112*H112,2)</f>
        <v>0</v>
      </c>
      <c r="BL112" s="14" t="s">
        <v>135</v>
      </c>
      <c r="BM112" s="135" t="s">
        <v>162</v>
      </c>
    </row>
    <row r="113" spans="2:65" s="1" customFormat="1" ht="48.75">
      <c r="B113" s="29"/>
      <c r="D113" s="137" t="s">
        <v>136</v>
      </c>
      <c r="F113" s="138" t="s">
        <v>163</v>
      </c>
      <c r="I113" s="139"/>
      <c r="L113" s="29"/>
      <c r="M113" s="140"/>
      <c r="T113" s="50"/>
      <c r="AT113" s="14" t="s">
        <v>136</v>
      </c>
      <c r="AU113" s="14" t="s">
        <v>82</v>
      </c>
    </row>
    <row r="114" spans="2:65" s="1" customFormat="1" ht="11.25">
      <c r="B114" s="29"/>
      <c r="D114" s="141" t="s">
        <v>138</v>
      </c>
      <c r="F114" s="142" t="s">
        <v>164</v>
      </c>
      <c r="I114" s="139"/>
      <c r="L114" s="29"/>
      <c r="M114" s="140"/>
      <c r="T114" s="50"/>
      <c r="AT114" s="14" t="s">
        <v>138</v>
      </c>
      <c r="AU114" s="14" t="s">
        <v>82</v>
      </c>
    </row>
    <row r="115" spans="2:65" s="1" customFormat="1" ht="24.2" customHeight="1">
      <c r="B115" s="29"/>
      <c r="C115" s="124" t="s">
        <v>143</v>
      </c>
      <c r="D115" s="124" t="s">
        <v>130</v>
      </c>
      <c r="E115" s="125" t="s">
        <v>165</v>
      </c>
      <c r="F115" s="126" t="s">
        <v>166</v>
      </c>
      <c r="G115" s="127" t="s">
        <v>133</v>
      </c>
      <c r="H115" s="128">
        <v>79.450999999999993</v>
      </c>
      <c r="I115" s="129"/>
      <c r="J115" s="130">
        <f>ROUND(I115*H115,2)</f>
        <v>0</v>
      </c>
      <c r="K115" s="126" t="s">
        <v>134</v>
      </c>
      <c r="L115" s="29"/>
      <c r="M115" s="131" t="s">
        <v>19</v>
      </c>
      <c r="N115" s="132" t="s">
        <v>43</v>
      </c>
      <c r="P115" s="133">
        <f>O115*H115</f>
        <v>0</v>
      </c>
      <c r="Q115" s="133">
        <v>0</v>
      </c>
      <c r="R115" s="133">
        <f>Q115*H115</f>
        <v>0</v>
      </c>
      <c r="S115" s="133">
        <v>0</v>
      </c>
      <c r="T115" s="134">
        <f>S115*H115</f>
        <v>0</v>
      </c>
      <c r="AR115" s="135" t="s">
        <v>135</v>
      </c>
      <c r="AT115" s="135" t="s">
        <v>130</v>
      </c>
      <c r="AU115" s="135" t="s">
        <v>82</v>
      </c>
      <c r="AY115" s="14" t="s">
        <v>128</v>
      </c>
      <c r="BE115" s="136">
        <f>IF(N115="základní",J115,0)</f>
        <v>0</v>
      </c>
      <c r="BF115" s="136">
        <f>IF(N115="snížená",J115,0)</f>
        <v>0</v>
      </c>
      <c r="BG115" s="136">
        <f>IF(N115="zákl. přenesená",J115,0)</f>
        <v>0</v>
      </c>
      <c r="BH115" s="136">
        <f>IF(N115="sníž. přenesená",J115,0)</f>
        <v>0</v>
      </c>
      <c r="BI115" s="136">
        <f>IF(N115="nulová",J115,0)</f>
        <v>0</v>
      </c>
      <c r="BJ115" s="14" t="s">
        <v>80</v>
      </c>
      <c r="BK115" s="136">
        <f>ROUND(I115*H115,2)</f>
        <v>0</v>
      </c>
      <c r="BL115" s="14" t="s">
        <v>135</v>
      </c>
      <c r="BM115" s="135" t="s">
        <v>167</v>
      </c>
    </row>
    <row r="116" spans="2:65" s="1" customFormat="1" ht="29.25">
      <c r="B116" s="29"/>
      <c r="D116" s="137" t="s">
        <v>136</v>
      </c>
      <c r="F116" s="138" t="s">
        <v>168</v>
      </c>
      <c r="I116" s="139"/>
      <c r="L116" s="29"/>
      <c r="M116" s="140"/>
      <c r="T116" s="50"/>
      <c r="AT116" s="14" t="s">
        <v>136</v>
      </c>
      <c r="AU116" s="14" t="s">
        <v>82</v>
      </c>
    </row>
    <row r="117" spans="2:65" s="1" customFormat="1" ht="11.25">
      <c r="B117" s="29"/>
      <c r="D117" s="141" t="s">
        <v>138</v>
      </c>
      <c r="F117" s="142" t="s">
        <v>169</v>
      </c>
      <c r="I117" s="139"/>
      <c r="L117" s="29"/>
      <c r="M117" s="140"/>
      <c r="T117" s="50"/>
      <c r="AT117" s="14" t="s">
        <v>138</v>
      </c>
      <c r="AU117" s="14" t="s">
        <v>82</v>
      </c>
    </row>
    <row r="118" spans="2:65" s="1" customFormat="1" ht="16.5" customHeight="1">
      <c r="B118" s="29"/>
      <c r="C118" s="124" t="s">
        <v>170</v>
      </c>
      <c r="D118" s="124" t="s">
        <v>130</v>
      </c>
      <c r="E118" s="125" t="s">
        <v>171</v>
      </c>
      <c r="F118" s="126" t="s">
        <v>172</v>
      </c>
      <c r="G118" s="127" t="s">
        <v>133</v>
      </c>
      <c r="H118" s="128">
        <v>79.450999999999993</v>
      </c>
      <c r="I118" s="129"/>
      <c r="J118" s="130">
        <f>ROUND(I118*H118,2)</f>
        <v>0</v>
      </c>
      <c r="K118" s="126" t="s">
        <v>134</v>
      </c>
      <c r="L118" s="29"/>
      <c r="M118" s="131" t="s">
        <v>19</v>
      </c>
      <c r="N118" s="132" t="s">
        <v>43</v>
      </c>
      <c r="P118" s="133">
        <f>O118*H118</f>
        <v>0</v>
      </c>
      <c r="Q118" s="133">
        <v>0</v>
      </c>
      <c r="R118" s="133">
        <f>Q118*H118</f>
        <v>0</v>
      </c>
      <c r="S118" s="133">
        <v>0</v>
      </c>
      <c r="T118" s="134">
        <f>S118*H118</f>
        <v>0</v>
      </c>
      <c r="AR118" s="135" t="s">
        <v>135</v>
      </c>
      <c r="AT118" s="135" t="s">
        <v>130</v>
      </c>
      <c r="AU118" s="135" t="s">
        <v>82</v>
      </c>
      <c r="AY118" s="14" t="s">
        <v>128</v>
      </c>
      <c r="BE118" s="136">
        <f>IF(N118="základní",J118,0)</f>
        <v>0</v>
      </c>
      <c r="BF118" s="136">
        <f>IF(N118="snížená",J118,0)</f>
        <v>0</v>
      </c>
      <c r="BG118" s="136">
        <f>IF(N118="zákl. přenesená",J118,0)</f>
        <v>0</v>
      </c>
      <c r="BH118" s="136">
        <f>IF(N118="sníž. přenesená",J118,0)</f>
        <v>0</v>
      </c>
      <c r="BI118" s="136">
        <f>IF(N118="nulová",J118,0)</f>
        <v>0</v>
      </c>
      <c r="BJ118" s="14" t="s">
        <v>80</v>
      </c>
      <c r="BK118" s="136">
        <f>ROUND(I118*H118,2)</f>
        <v>0</v>
      </c>
      <c r="BL118" s="14" t="s">
        <v>135</v>
      </c>
      <c r="BM118" s="135" t="s">
        <v>173</v>
      </c>
    </row>
    <row r="119" spans="2:65" s="1" customFormat="1" ht="19.5">
      <c r="B119" s="29"/>
      <c r="D119" s="137" t="s">
        <v>136</v>
      </c>
      <c r="F119" s="138" t="s">
        <v>174</v>
      </c>
      <c r="I119" s="139"/>
      <c r="L119" s="29"/>
      <c r="M119" s="140"/>
      <c r="T119" s="50"/>
      <c r="AT119" s="14" t="s">
        <v>136</v>
      </c>
      <c r="AU119" s="14" t="s">
        <v>82</v>
      </c>
    </row>
    <row r="120" spans="2:65" s="1" customFormat="1" ht="11.25">
      <c r="B120" s="29"/>
      <c r="D120" s="141" t="s">
        <v>138</v>
      </c>
      <c r="F120" s="142" t="s">
        <v>175</v>
      </c>
      <c r="I120" s="139"/>
      <c r="L120" s="29"/>
      <c r="M120" s="140"/>
      <c r="T120" s="50"/>
      <c r="AT120" s="14" t="s">
        <v>138</v>
      </c>
      <c r="AU120" s="14" t="s">
        <v>82</v>
      </c>
    </row>
    <row r="121" spans="2:65" s="1" customFormat="1" ht="44.25" customHeight="1">
      <c r="B121" s="29"/>
      <c r="C121" s="124" t="s">
        <v>151</v>
      </c>
      <c r="D121" s="124" t="s">
        <v>130</v>
      </c>
      <c r="E121" s="125" t="s">
        <v>176</v>
      </c>
      <c r="F121" s="126" t="s">
        <v>177</v>
      </c>
      <c r="G121" s="127" t="s">
        <v>178</v>
      </c>
      <c r="H121" s="128">
        <v>115.20399999999999</v>
      </c>
      <c r="I121" s="129"/>
      <c r="J121" s="130">
        <f>ROUND(I121*H121,2)</f>
        <v>0</v>
      </c>
      <c r="K121" s="126" t="s">
        <v>134</v>
      </c>
      <c r="L121" s="29"/>
      <c r="M121" s="131" t="s">
        <v>19</v>
      </c>
      <c r="N121" s="132" t="s">
        <v>43</v>
      </c>
      <c r="P121" s="133">
        <f>O121*H121</f>
        <v>0</v>
      </c>
      <c r="Q121" s="133">
        <v>0</v>
      </c>
      <c r="R121" s="133">
        <f>Q121*H121</f>
        <v>0</v>
      </c>
      <c r="S121" s="133">
        <v>0</v>
      </c>
      <c r="T121" s="134">
        <f>S121*H121</f>
        <v>0</v>
      </c>
      <c r="AR121" s="135" t="s">
        <v>135</v>
      </c>
      <c r="AT121" s="135" t="s">
        <v>130</v>
      </c>
      <c r="AU121" s="135" t="s">
        <v>82</v>
      </c>
      <c r="AY121" s="14" t="s">
        <v>128</v>
      </c>
      <c r="BE121" s="136">
        <f>IF(N121="základní",J121,0)</f>
        <v>0</v>
      </c>
      <c r="BF121" s="136">
        <f>IF(N121="snížená",J121,0)</f>
        <v>0</v>
      </c>
      <c r="BG121" s="136">
        <f>IF(N121="zákl. přenesená",J121,0)</f>
        <v>0</v>
      </c>
      <c r="BH121" s="136">
        <f>IF(N121="sníž. přenesená",J121,0)</f>
        <v>0</v>
      </c>
      <c r="BI121" s="136">
        <f>IF(N121="nulová",J121,0)</f>
        <v>0</v>
      </c>
      <c r="BJ121" s="14" t="s">
        <v>80</v>
      </c>
      <c r="BK121" s="136">
        <f>ROUND(I121*H121,2)</f>
        <v>0</v>
      </c>
      <c r="BL121" s="14" t="s">
        <v>135</v>
      </c>
      <c r="BM121" s="135" t="s">
        <v>179</v>
      </c>
    </row>
    <row r="122" spans="2:65" s="1" customFormat="1" ht="29.25">
      <c r="B122" s="29"/>
      <c r="D122" s="137" t="s">
        <v>136</v>
      </c>
      <c r="F122" s="138" t="s">
        <v>180</v>
      </c>
      <c r="I122" s="139"/>
      <c r="L122" s="29"/>
      <c r="M122" s="140"/>
      <c r="T122" s="50"/>
      <c r="AT122" s="14" t="s">
        <v>136</v>
      </c>
      <c r="AU122" s="14" t="s">
        <v>82</v>
      </c>
    </row>
    <row r="123" spans="2:65" s="1" customFormat="1" ht="11.25">
      <c r="B123" s="29"/>
      <c r="D123" s="141" t="s">
        <v>138</v>
      </c>
      <c r="F123" s="142" t="s">
        <v>181</v>
      </c>
      <c r="I123" s="139"/>
      <c r="L123" s="29"/>
      <c r="M123" s="140"/>
      <c r="T123" s="50"/>
      <c r="AT123" s="14" t="s">
        <v>138</v>
      </c>
      <c r="AU123" s="14" t="s">
        <v>82</v>
      </c>
    </row>
    <row r="124" spans="2:65" s="1" customFormat="1" ht="24.2" customHeight="1">
      <c r="B124" s="29"/>
      <c r="C124" s="124" t="s">
        <v>182</v>
      </c>
      <c r="D124" s="124" t="s">
        <v>130</v>
      </c>
      <c r="E124" s="125" t="s">
        <v>183</v>
      </c>
      <c r="F124" s="126" t="s">
        <v>184</v>
      </c>
      <c r="G124" s="127" t="s">
        <v>142</v>
      </c>
      <c r="H124" s="128">
        <v>15.557</v>
      </c>
      <c r="I124" s="129"/>
      <c r="J124" s="130">
        <f>ROUND(I124*H124,2)</f>
        <v>0</v>
      </c>
      <c r="K124" s="126" t="s">
        <v>134</v>
      </c>
      <c r="L124" s="29"/>
      <c r="M124" s="131" t="s">
        <v>19</v>
      </c>
      <c r="N124" s="132" t="s">
        <v>43</v>
      </c>
      <c r="P124" s="133">
        <f>O124*H124</f>
        <v>0</v>
      </c>
      <c r="Q124" s="133">
        <v>0</v>
      </c>
      <c r="R124" s="133">
        <f>Q124*H124</f>
        <v>0</v>
      </c>
      <c r="S124" s="133">
        <v>0</v>
      </c>
      <c r="T124" s="134">
        <f>S124*H124</f>
        <v>0</v>
      </c>
      <c r="AR124" s="135" t="s">
        <v>135</v>
      </c>
      <c r="AT124" s="135" t="s">
        <v>130</v>
      </c>
      <c r="AU124" s="135" t="s">
        <v>82</v>
      </c>
      <c r="AY124" s="14" t="s">
        <v>128</v>
      </c>
      <c r="BE124" s="136">
        <f>IF(N124="základní",J124,0)</f>
        <v>0</v>
      </c>
      <c r="BF124" s="136">
        <f>IF(N124="snížená",J124,0)</f>
        <v>0</v>
      </c>
      <c r="BG124" s="136">
        <f>IF(N124="zákl. přenesená",J124,0)</f>
        <v>0</v>
      </c>
      <c r="BH124" s="136">
        <f>IF(N124="sníž. přenesená",J124,0)</f>
        <v>0</v>
      </c>
      <c r="BI124" s="136">
        <f>IF(N124="nulová",J124,0)</f>
        <v>0</v>
      </c>
      <c r="BJ124" s="14" t="s">
        <v>80</v>
      </c>
      <c r="BK124" s="136">
        <f>ROUND(I124*H124,2)</f>
        <v>0</v>
      </c>
      <c r="BL124" s="14" t="s">
        <v>135</v>
      </c>
      <c r="BM124" s="135" t="s">
        <v>185</v>
      </c>
    </row>
    <row r="125" spans="2:65" s="1" customFormat="1" ht="19.5">
      <c r="B125" s="29"/>
      <c r="D125" s="137" t="s">
        <v>136</v>
      </c>
      <c r="F125" s="138" t="s">
        <v>186</v>
      </c>
      <c r="I125" s="139"/>
      <c r="L125" s="29"/>
      <c r="M125" s="140"/>
      <c r="T125" s="50"/>
      <c r="AT125" s="14" t="s">
        <v>136</v>
      </c>
      <c r="AU125" s="14" t="s">
        <v>82</v>
      </c>
    </row>
    <row r="126" spans="2:65" s="1" customFormat="1" ht="11.25">
      <c r="B126" s="29"/>
      <c r="D126" s="141" t="s">
        <v>138</v>
      </c>
      <c r="F126" s="142" t="s">
        <v>187</v>
      </c>
      <c r="I126" s="139"/>
      <c r="L126" s="29"/>
      <c r="M126" s="140"/>
      <c r="T126" s="50"/>
      <c r="AT126" s="14" t="s">
        <v>138</v>
      </c>
      <c r="AU126" s="14" t="s">
        <v>82</v>
      </c>
    </row>
    <row r="127" spans="2:65" s="1" customFormat="1" ht="24.2" customHeight="1">
      <c r="B127" s="29"/>
      <c r="C127" s="124" t="s">
        <v>188</v>
      </c>
      <c r="D127" s="124" t="s">
        <v>130</v>
      </c>
      <c r="E127" s="125" t="s">
        <v>189</v>
      </c>
      <c r="F127" s="126" t="s">
        <v>190</v>
      </c>
      <c r="G127" s="127" t="s">
        <v>142</v>
      </c>
      <c r="H127" s="128">
        <v>9</v>
      </c>
      <c r="I127" s="129"/>
      <c r="J127" s="130">
        <f>ROUND(I127*H127,2)</f>
        <v>0</v>
      </c>
      <c r="K127" s="126" t="s">
        <v>134</v>
      </c>
      <c r="L127" s="29"/>
      <c r="M127" s="131" t="s">
        <v>19</v>
      </c>
      <c r="N127" s="132" t="s">
        <v>43</v>
      </c>
      <c r="P127" s="133">
        <f>O127*H127</f>
        <v>0</v>
      </c>
      <c r="Q127" s="133">
        <v>0</v>
      </c>
      <c r="R127" s="133">
        <f>Q127*H127</f>
        <v>0</v>
      </c>
      <c r="S127" s="133">
        <v>0.29499999999999998</v>
      </c>
      <c r="T127" s="134">
        <f>S127*H127</f>
        <v>2.6549999999999998</v>
      </c>
      <c r="AR127" s="135" t="s">
        <v>135</v>
      </c>
      <c r="AT127" s="135" t="s">
        <v>130</v>
      </c>
      <c r="AU127" s="135" t="s">
        <v>82</v>
      </c>
      <c r="AY127" s="14" t="s">
        <v>128</v>
      </c>
      <c r="BE127" s="136">
        <f>IF(N127="základní",J127,0)</f>
        <v>0</v>
      </c>
      <c r="BF127" s="136">
        <f>IF(N127="snížená",J127,0)</f>
        <v>0</v>
      </c>
      <c r="BG127" s="136">
        <f>IF(N127="zákl. přenesená",J127,0)</f>
        <v>0</v>
      </c>
      <c r="BH127" s="136">
        <f>IF(N127="sníž. přenesená",J127,0)</f>
        <v>0</v>
      </c>
      <c r="BI127" s="136">
        <f>IF(N127="nulová",J127,0)</f>
        <v>0</v>
      </c>
      <c r="BJ127" s="14" t="s">
        <v>80</v>
      </c>
      <c r="BK127" s="136">
        <f>ROUND(I127*H127,2)</f>
        <v>0</v>
      </c>
      <c r="BL127" s="14" t="s">
        <v>135</v>
      </c>
      <c r="BM127" s="135" t="s">
        <v>191</v>
      </c>
    </row>
    <row r="128" spans="2:65" s="1" customFormat="1" ht="29.25">
      <c r="B128" s="29"/>
      <c r="D128" s="137" t="s">
        <v>136</v>
      </c>
      <c r="F128" s="138" t="s">
        <v>192</v>
      </c>
      <c r="I128" s="139"/>
      <c r="L128" s="29"/>
      <c r="M128" s="140"/>
      <c r="T128" s="50"/>
      <c r="AT128" s="14" t="s">
        <v>136</v>
      </c>
      <c r="AU128" s="14" t="s">
        <v>82</v>
      </c>
    </row>
    <row r="129" spans="2:65" s="1" customFormat="1" ht="11.25">
      <c r="B129" s="29"/>
      <c r="D129" s="141" t="s">
        <v>138</v>
      </c>
      <c r="F129" s="142" t="s">
        <v>193</v>
      </c>
      <c r="I129" s="139"/>
      <c r="L129" s="29"/>
      <c r="M129" s="140"/>
      <c r="T129" s="50"/>
      <c r="AT129" s="14" t="s">
        <v>138</v>
      </c>
      <c r="AU129" s="14" t="s">
        <v>82</v>
      </c>
    </row>
    <row r="130" spans="2:65" s="1" customFormat="1" ht="156">
      <c r="B130" s="29"/>
      <c r="D130" s="137" t="s">
        <v>146</v>
      </c>
      <c r="F130" s="143" t="s">
        <v>194</v>
      </c>
      <c r="I130" s="139"/>
      <c r="L130" s="29"/>
      <c r="M130" s="140"/>
      <c r="T130" s="50"/>
      <c r="AT130" s="14" t="s">
        <v>146</v>
      </c>
      <c r="AU130" s="14" t="s">
        <v>82</v>
      </c>
    </row>
    <row r="131" spans="2:65" s="1" customFormat="1" ht="24.2" customHeight="1">
      <c r="B131" s="29"/>
      <c r="C131" s="124" t="s">
        <v>195</v>
      </c>
      <c r="D131" s="124" t="s">
        <v>130</v>
      </c>
      <c r="E131" s="125" t="s">
        <v>196</v>
      </c>
      <c r="F131" s="126" t="s">
        <v>197</v>
      </c>
      <c r="G131" s="127" t="s">
        <v>142</v>
      </c>
      <c r="H131" s="128">
        <v>11.64</v>
      </c>
      <c r="I131" s="129"/>
      <c r="J131" s="130">
        <f>ROUND(I131*H131,2)</f>
        <v>0</v>
      </c>
      <c r="K131" s="126" t="s">
        <v>134</v>
      </c>
      <c r="L131" s="29"/>
      <c r="M131" s="131" t="s">
        <v>19</v>
      </c>
      <c r="N131" s="132" t="s">
        <v>43</v>
      </c>
      <c r="P131" s="133">
        <f>O131*H131</f>
        <v>0</v>
      </c>
      <c r="Q131" s="133">
        <v>0</v>
      </c>
      <c r="R131" s="133">
        <f>Q131*H131</f>
        <v>0</v>
      </c>
      <c r="S131" s="133">
        <v>0.26</v>
      </c>
      <c r="T131" s="134">
        <f>S131*H131</f>
        <v>3.0264000000000002</v>
      </c>
      <c r="AR131" s="135" t="s">
        <v>135</v>
      </c>
      <c r="AT131" s="135" t="s">
        <v>130</v>
      </c>
      <c r="AU131" s="135" t="s">
        <v>82</v>
      </c>
      <c r="AY131" s="14" t="s">
        <v>128</v>
      </c>
      <c r="BE131" s="136">
        <f>IF(N131="základní",J131,0)</f>
        <v>0</v>
      </c>
      <c r="BF131" s="136">
        <f>IF(N131="snížená",J131,0)</f>
        <v>0</v>
      </c>
      <c r="BG131" s="136">
        <f>IF(N131="zákl. přenesená",J131,0)</f>
        <v>0</v>
      </c>
      <c r="BH131" s="136">
        <f>IF(N131="sníž. přenesená",J131,0)</f>
        <v>0</v>
      </c>
      <c r="BI131" s="136">
        <f>IF(N131="nulová",J131,0)</f>
        <v>0</v>
      </c>
      <c r="BJ131" s="14" t="s">
        <v>80</v>
      </c>
      <c r="BK131" s="136">
        <f>ROUND(I131*H131,2)</f>
        <v>0</v>
      </c>
      <c r="BL131" s="14" t="s">
        <v>135</v>
      </c>
      <c r="BM131" s="135" t="s">
        <v>198</v>
      </c>
    </row>
    <row r="132" spans="2:65" s="1" customFormat="1" ht="39">
      <c r="B132" s="29"/>
      <c r="D132" s="137" t="s">
        <v>136</v>
      </c>
      <c r="F132" s="138" t="s">
        <v>199</v>
      </c>
      <c r="I132" s="139"/>
      <c r="L132" s="29"/>
      <c r="M132" s="140"/>
      <c r="T132" s="50"/>
      <c r="AT132" s="14" t="s">
        <v>136</v>
      </c>
      <c r="AU132" s="14" t="s">
        <v>82</v>
      </c>
    </row>
    <row r="133" spans="2:65" s="1" customFormat="1" ht="11.25">
      <c r="B133" s="29"/>
      <c r="D133" s="141" t="s">
        <v>138</v>
      </c>
      <c r="F133" s="142" t="s">
        <v>200</v>
      </c>
      <c r="I133" s="139"/>
      <c r="L133" s="29"/>
      <c r="M133" s="140"/>
      <c r="T133" s="50"/>
      <c r="AT133" s="14" t="s">
        <v>138</v>
      </c>
      <c r="AU133" s="14" t="s">
        <v>82</v>
      </c>
    </row>
    <row r="134" spans="2:65" s="1" customFormat="1" ht="24.2" customHeight="1">
      <c r="B134" s="29"/>
      <c r="C134" s="124" t="s">
        <v>156</v>
      </c>
      <c r="D134" s="124" t="s">
        <v>130</v>
      </c>
      <c r="E134" s="125" t="s">
        <v>201</v>
      </c>
      <c r="F134" s="126" t="s">
        <v>202</v>
      </c>
      <c r="G134" s="127" t="s">
        <v>142</v>
      </c>
      <c r="H134" s="128">
        <v>16</v>
      </c>
      <c r="I134" s="129"/>
      <c r="J134" s="130">
        <f>ROUND(I134*H134,2)</f>
        <v>0</v>
      </c>
      <c r="K134" s="126" t="s">
        <v>134</v>
      </c>
      <c r="L134" s="29"/>
      <c r="M134" s="131" t="s">
        <v>19</v>
      </c>
      <c r="N134" s="132" t="s">
        <v>43</v>
      </c>
      <c r="P134" s="133">
        <f>O134*H134</f>
        <v>0</v>
      </c>
      <c r="Q134" s="133">
        <v>0</v>
      </c>
      <c r="R134" s="133">
        <f>Q134*H134</f>
        <v>0</v>
      </c>
      <c r="S134" s="133">
        <v>0</v>
      </c>
      <c r="T134" s="134">
        <f>S134*H134</f>
        <v>0</v>
      </c>
      <c r="AR134" s="135" t="s">
        <v>135</v>
      </c>
      <c r="AT134" s="135" t="s">
        <v>130</v>
      </c>
      <c r="AU134" s="135" t="s">
        <v>82</v>
      </c>
      <c r="AY134" s="14" t="s">
        <v>128</v>
      </c>
      <c r="BE134" s="136">
        <f>IF(N134="základní",J134,0)</f>
        <v>0</v>
      </c>
      <c r="BF134" s="136">
        <f>IF(N134="snížená",J134,0)</f>
        <v>0</v>
      </c>
      <c r="BG134" s="136">
        <f>IF(N134="zákl. přenesená",J134,0)</f>
        <v>0</v>
      </c>
      <c r="BH134" s="136">
        <f>IF(N134="sníž. přenesená",J134,0)</f>
        <v>0</v>
      </c>
      <c r="BI134" s="136">
        <f>IF(N134="nulová",J134,0)</f>
        <v>0</v>
      </c>
      <c r="BJ134" s="14" t="s">
        <v>80</v>
      </c>
      <c r="BK134" s="136">
        <f>ROUND(I134*H134,2)</f>
        <v>0</v>
      </c>
      <c r="BL134" s="14" t="s">
        <v>135</v>
      </c>
      <c r="BM134" s="135" t="s">
        <v>203</v>
      </c>
    </row>
    <row r="135" spans="2:65" s="1" customFormat="1" ht="19.5">
      <c r="B135" s="29"/>
      <c r="D135" s="137" t="s">
        <v>136</v>
      </c>
      <c r="F135" s="138" t="s">
        <v>204</v>
      </c>
      <c r="I135" s="139"/>
      <c r="L135" s="29"/>
      <c r="M135" s="140"/>
      <c r="T135" s="50"/>
      <c r="AT135" s="14" t="s">
        <v>136</v>
      </c>
      <c r="AU135" s="14" t="s">
        <v>82</v>
      </c>
    </row>
    <row r="136" spans="2:65" s="1" customFormat="1" ht="11.25">
      <c r="B136" s="29"/>
      <c r="D136" s="141" t="s">
        <v>138</v>
      </c>
      <c r="F136" s="142" t="s">
        <v>205</v>
      </c>
      <c r="I136" s="139"/>
      <c r="L136" s="29"/>
      <c r="M136" s="140"/>
      <c r="T136" s="50"/>
      <c r="AT136" s="14" t="s">
        <v>138</v>
      </c>
      <c r="AU136" s="14" t="s">
        <v>82</v>
      </c>
    </row>
    <row r="137" spans="2:65" s="1" customFormat="1" ht="24.2" customHeight="1">
      <c r="B137" s="29"/>
      <c r="C137" s="124" t="s">
        <v>206</v>
      </c>
      <c r="D137" s="124" t="s">
        <v>130</v>
      </c>
      <c r="E137" s="125" t="s">
        <v>207</v>
      </c>
      <c r="F137" s="126" t="s">
        <v>208</v>
      </c>
      <c r="G137" s="127" t="s">
        <v>142</v>
      </c>
      <c r="H137" s="128">
        <v>16</v>
      </c>
      <c r="I137" s="129"/>
      <c r="J137" s="130">
        <f>ROUND(I137*H137,2)</f>
        <v>0</v>
      </c>
      <c r="K137" s="126" t="s">
        <v>134</v>
      </c>
      <c r="L137" s="29"/>
      <c r="M137" s="131" t="s">
        <v>19</v>
      </c>
      <c r="N137" s="132" t="s">
        <v>43</v>
      </c>
      <c r="P137" s="133">
        <f>O137*H137</f>
        <v>0</v>
      </c>
      <c r="Q137" s="133">
        <v>0</v>
      </c>
      <c r="R137" s="133">
        <f>Q137*H137</f>
        <v>0</v>
      </c>
      <c r="S137" s="133">
        <v>0</v>
      </c>
      <c r="T137" s="134">
        <f>S137*H137</f>
        <v>0</v>
      </c>
      <c r="AR137" s="135" t="s">
        <v>135</v>
      </c>
      <c r="AT137" s="135" t="s">
        <v>130</v>
      </c>
      <c r="AU137" s="135" t="s">
        <v>82</v>
      </c>
      <c r="AY137" s="14" t="s">
        <v>128</v>
      </c>
      <c r="BE137" s="136">
        <f>IF(N137="základní",J137,0)</f>
        <v>0</v>
      </c>
      <c r="BF137" s="136">
        <f>IF(N137="snížená",J137,0)</f>
        <v>0</v>
      </c>
      <c r="BG137" s="136">
        <f>IF(N137="zákl. přenesená",J137,0)</f>
        <v>0</v>
      </c>
      <c r="BH137" s="136">
        <f>IF(N137="sníž. přenesená",J137,0)</f>
        <v>0</v>
      </c>
      <c r="BI137" s="136">
        <f>IF(N137="nulová",J137,0)</f>
        <v>0</v>
      </c>
      <c r="BJ137" s="14" t="s">
        <v>80</v>
      </c>
      <c r="BK137" s="136">
        <f>ROUND(I137*H137,2)</f>
        <v>0</v>
      </c>
      <c r="BL137" s="14" t="s">
        <v>135</v>
      </c>
      <c r="BM137" s="135" t="s">
        <v>209</v>
      </c>
    </row>
    <row r="138" spans="2:65" s="1" customFormat="1" ht="19.5">
      <c r="B138" s="29"/>
      <c r="D138" s="137" t="s">
        <v>136</v>
      </c>
      <c r="F138" s="138" t="s">
        <v>210</v>
      </c>
      <c r="I138" s="139"/>
      <c r="L138" s="29"/>
      <c r="M138" s="140"/>
      <c r="T138" s="50"/>
      <c r="AT138" s="14" t="s">
        <v>136</v>
      </c>
      <c r="AU138" s="14" t="s">
        <v>82</v>
      </c>
    </row>
    <row r="139" spans="2:65" s="1" customFormat="1" ht="11.25">
      <c r="B139" s="29"/>
      <c r="D139" s="141" t="s">
        <v>138</v>
      </c>
      <c r="F139" s="142" t="s">
        <v>211</v>
      </c>
      <c r="I139" s="139"/>
      <c r="L139" s="29"/>
      <c r="M139" s="140"/>
      <c r="T139" s="50"/>
      <c r="AT139" s="14" t="s">
        <v>138</v>
      </c>
      <c r="AU139" s="14" t="s">
        <v>82</v>
      </c>
    </row>
    <row r="140" spans="2:65" s="1" customFormat="1" ht="117">
      <c r="B140" s="29"/>
      <c r="D140" s="137" t="s">
        <v>146</v>
      </c>
      <c r="F140" s="143" t="s">
        <v>212</v>
      </c>
      <c r="I140" s="139"/>
      <c r="L140" s="29"/>
      <c r="M140" s="140"/>
      <c r="T140" s="50"/>
      <c r="AT140" s="14" t="s">
        <v>146</v>
      </c>
      <c r="AU140" s="14" t="s">
        <v>82</v>
      </c>
    </row>
    <row r="141" spans="2:65" s="1" customFormat="1" ht="16.5" customHeight="1">
      <c r="B141" s="29"/>
      <c r="C141" s="144" t="s">
        <v>162</v>
      </c>
      <c r="D141" s="144" t="s">
        <v>213</v>
      </c>
      <c r="E141" s="145" t="s">
        <v>214</v>
      </c>
      <c r="F141" s="146" t="s">
        <v>215</v>
      </c>
      <c r="G141" s="147" t="s">
        <v>216</v>
      </c>
      <c r="H141" s="148">
        <v>0.92</v>
      </c>
      <c r="I141" s="149"/>
      <c r="J141" s="150">
        <f>ROUND(I141*H141,2)</f>
        <v>0</v>
      </c>
      <c r="K141" s="146" t="s">
        <v>134</v>
      </c>
      <c r="L141" s="151"/>
      <c r="M141" s="152" t="s">
        <v>19</v>
      </c>
      <c r="N141" s="153" t="s">
        <v>43</v>
      </c>
      <c r="P141" s="133">
        <f>O141*H141</f>
        <v>0</v>
      </c>
      <c r="Q141" s="133">
        <v>1E-3</v>
      </c>
      <c r="R141" s="133">
        <f>Q141*H141</f>
        <v>9.2000000000000003E-4</v>
      </c>
      <c r="S141" s="133">
        <v>0</v>
      </c>
      <c r="T141" s="134">
        <f>S141*H141</f>
        <v>0</v>
      </c>
      <c r="AR141" s="135" t="s">
        <v>151</v>
      </c>
      <c r="AT141" s="135" t="s">
        <v>213</v>
      </c>
      <c r="AU141" s="135" t="s">
        <v>82</v>
      </c>
      <c r="AY141" s="14" t="s">
        <v>128</v>
      </c>
      <c r="BE141" s="136">
        <f>IF(N141="základní",J141,0)</f>
        <v>0</v>
      </c>
      <c r="BF141" s="136">
        <f>IF(N141="snížená",J141,0)</f>
        <v>0</v>
      </c>
      <c r="BG141" s="136">
        <f>IF(N141="zákl. přenesená",J141,0)</f>
        <v>0</v>
      </c>
      <c r="BH141" s="136">
        <f>IF(N141="sníž. přenesená",J141,0)</f>
        <v>0</v>
      </c>
      <c r="BI141" s="136">
        <f>IF(N141="nulová",J141,0)</f>
        <v>0</v>
      </c>
      <c r="BJ141" s="14" t="s">
        <v>80</v>
      </c>
      <c r="BK141" s="136">
        <f>ROUND(I141*H141,2)</f>
        <v>0</v>
      </c>
      <c r="BL141" s="14" t="s">
        <v>135</v>
      </c>
      <c r="BM141" s="135" t="s">
        <v>217</v>
      </c>
    </row>
    <row r="142" spans="2:65" s="1" customFormat="1" ht="11.25">
      <c r="B142" s="29"/>
      <c r="D142" s="137" t="s">
        <v>136</v>
      </c>
      <c r="F142" s="138" t="s">
        <v>215</v>
      </c>
      <c r="I142" s="139"/>
      <c r="L142" s="29"/>
      <c r="M142" s="140"/>
      <c r="T142" s="50"/>
      <c r="AT142" s="14" t="s">
        <v>136</v>
      </c>
      <c r="AU142" s="14" t="s">
        <v>82</v>
      </c>
    </row>
    <row r="143" spans="2:65" s="1" customFormat="1" ht="16.5" customHeight="1">
      <c r="B143" s="29"/>
      <c r="C143" s="124" t="s">
        <v>8</v>
      </c>
      <c r="D143" s="124" t="s">
        <v>130</v>
      </c>
      <c r="E143" s="125" t="s">
        <v>218</v>
      </c>
      <c r="F143" s="126" t="s">
        <v>219</v>
      </c>
      <c r="G143" s="127" t="s">
        <v>220</v>
      </c>
      <c r="H143" s="128">
        <v>10</v>
      </c>
      <c r="I143" s="129"/>
      <c r="J143" s="130">
        <f>ROUND(I143*H143,2)</f>
        <v>0</v>
      </c>
      <c r="K143" s="126" t="s">
        <v>134</v>
      </c>
      <c r="L143" s="29"/>
      <c r="M143" s="131" t="s">
        <v>19</v>
      </c>
      <c r="N143" s="132" t="s">
        <v>43</v>
      </c>
      <c r="P143" s="133">
        <f>O143*H143</f>
        <v>0</v>
      </c>
      <c r="Q143" s="133">
        <v>0</v>
      </c>
      <c r="R143" s="133">
        <f>Q143*H143</f>
        <v>0</v>
      </c>
      <c r="S143" s="133">
        <v>0.23</v>
      </c>
      <c r="T143" s="134">
        <f>S143*H143</f>
        <v>2.3000000000000003</v>
      </c>
      <c r="AR143" s="135" t="s">
        <v>135</v>
      </c>
      <c r="AT143" s="135" t="s">
        <v>130</v>
      </c>
      <c r="AU143" s="135" t="s">
        <v>82</v>
      </c>
      <c r="AY143" s="14" t="s">
        <v>128</v>
      </c>
      <c r="BE143" s="136">
        <f>IF(N143="základní",J143,0)</f>
        <v>0</v>
      </c>
      <c r="BF143" s="136">
        <f>IF(N143="snížená",J143,0)</f>
        <v>0</v>
      </c>
      <c r="BG143" s="136">
        <f>IF(N143="zákl. přenesená",J143,0)</f>
        <v>0</v>
      </c>
      <c r="BH143" s="136">
        <f>IF(N143="sníž. přenesená",J143,0)</f>
        <v>0</v>
      </c>
      <c r="BI143" s="136">
        <f>IF(N143="nulová",J143,0)</f>
        <v>0</v>
      </c>
      <c r="BJ143" s="14" t="s">
        <v>80</v>
      </c>
      <c r="BK143" s="136">
        <f>ROUND(I143*H143,2)</f>
        <v>0</v>
      </c>
      <c r="BL143" s="14" t="s">
        <v>135</v>
      </c>
      <c r="BM143" s="135" t="s">
        <v>221</v>
      </c>
    </row>
    <row r="144" spans="2:65" s="1" customFormat="1" ht="29.25">
      <c r="B144" s="29"/>
      <c r="D144" s="137" t="s">
        <v>136</v>
      </c>
      <c r="F144" s="138" t="s">
        <v>222</v>
      </c>
      <c r="I144" s="139"/>
      <c r="L144" s="29"/>
      <c r="M144" s="140"/>
      <c r="T144" s="50"/>
      <c r="AT144" s="14" t="s">
        <v>136</v>
      </c>
      <c r="AU144" s="14" t="s">
        <v>82</v>
      </c>
    </row>
    <row r="145" spans="2:65" s="1" customFormat="1" ht="11.25">
      <c r="B145" s="29"/>
      <c r="D145" s="141" t="s">
        <v>138</v>
      </c>
      <c r="F145" s="142" t="s">
        <v>223</v>
      </c>
      <c r="I145" s="139"/>
      <c r="L145" s="29"/>
      <c r="M145" s="140"/>
      <c r="T145" s="50"/>
      <c r="AT145" s="14" t="s">
        <v>138</v>
      </c>
      <c r="AU145" s="14" t="s">
        <v>82</v>
      </c>
    </row>
    <row r="146" spans="2:65" s="1" customFormat="1" ht="156">
      <c r="B146" s="29"/>
      <c r="D146" s="137" t="s">
        <v>146</v>
      </c>
      <c r="F146" s="143" t="s">
        <v>224</v>
      </c>
      <c r="I146" s="139"/>
      <c r="L146" s="29"/>
      <c r="M146" s="140"/>
      <c r="T146" s="50"/>
      <c r="AT146" s="14" t="s">
        <v>146</v>
      </c>
      <c r="AU146" s="14" t="s">
        <v>82</v>
      </c>
    </row>
    <row r="147" spans="2:65" s="11" customFormat="1" ht="22.9" customHeight="1">
      <c r="B147" s="112"/>
      <c r="D147" s="113" t="s">
        <v>71</v>
      </c>
      <c r="E147" s="122" t="s">
        <v>82</v>
      </c>
      <c r="F147" s="122" t="s">
        <v>225</v>
      </c>
      <c r="I147" s="115"/>
      <c r="J147" s="123">
        <f>BK147</f>
        <v>0</v>
      </c>
      <c r="L147" s="112"/>
      <c r="M147" s="117"/>
      <c r="P147" s="118">
        <f>SUM(P148:P151)</f>
        <v>0</v>
      </c>
      <c r="R147" s="118">
        <f>SUM(R148:R151)</f>
        <v>6.0588000000000006</v>
      </c>
      <c r="T147" s="119">
        <f>SUM(T148:T151)</f>
        <v>0</v>
      </c>
      <c r="AR147" s="113" t="s">
        <v>80</v>
      </c>
      <c r="AT147" s="120" t="s">
        <v>71</v>
      </c>
      <c r="AU147" s="120" t="s">
        <v>80</v>
      </c>
      <c r="AY147" s="113" t="s">
        <v>128</v>
      </c>
      <c r="BK147" s="121">
        <f>SUM(BK148:BK151)</f>
        <v>0</v>
      </c>
    </row>
    <row r="148" spans="2:65" s="1" customFormat="1" ht="24.2" customHeight="1">
      <c r="B148" s="29"/>
      <c r="C148" s="124" t="s">
        <v>167</v>
      </c>
      <c r="D148" s="124" t="s">
        <v>130</v>
      </c>
      <c r="E148" s="125" t="s">
        <v>226</v>
      </c>
      <c r="F148" s="126" t="s">
        <v>227</v>
      </c>
      <c r="G148" s="127" t="s">
        <v>133</v>
      </c>
      <c r="H148" s="128">
        <v>2.8050000000000002</v>
      </c>
      <c r="I148" s="129"/>
      <c r="J148" s="130">
        <f>ROUND(I148*H148,2)</f>
        <v>0</v>
      </c>
      <c r="K148" s="126" t="s">
        <v>134</v>
      </c>
      <c r="L148" s="29"/>
      <c r="M148" s="131" t="s">
        <v>19</v>
      </c>
      <c r="N148" s="132" t="s">
        <v>43</v>
      </c>
      <c r="P148" s="133">
        <f>O148*H148</f>
        <v>0</v>
      </c>
      <c r="Q148" s="133">
        <v>2.16</v>
      </c>
      <c r="R148" s="133">
        <f>Q148*H148</f>
        <v>6.0588000000000006</v>
      </c>
      <c r="S148" s="133">
        <v>0</v>
      </c>
      <c r="T148" s="134">
        <f>S148*H148</f>
        <v>0</v>
      </c>
      <c r="AR148" s="135" t="s">
        <v>135</v>
      </c>
      <c r="AT148" s="135" t="s">
        <v>130</v>
      </c>
      <c r="AU148" s="135" t="s">
        <v>82</v>
      </c>
      <c r="AY148" s="14" t="s">
        <v>128</v>
      </c>
      <c r="BE148" s="136">
        <f>IF(N148="základní",J148,0)</f>
        <v>0</v>
      </c>
      <c r="BF148" s="136">
        <f>IF(N148="snížená",J148,0)</f>
        <v>0</v>
      </c>
      <c r="BG148" s="136">
        <f>IF(N148="zákl. přenesená",J148,0)</f>
        <v>0</v>
      </c>
      <c r="BH148" s="136">
        <f>IF(N148="sníž. přenesená",J148,0)</f>
        <v>0</v>
      </c>
      <c r="BI148" s="136">
        <f>IF(N148="nulová",J148,0)</f>
        <v>0</v>
      </c>
      <c r="BJ148" s="14" t="s">
        <v>80</v>
      </c>
      <c r="BK148" s="136">
        <f>ROUND(I148*H148,2)</f>
        <v>0</v>
      </c>
      <c r="BL148" s="14" t="s">
        <v>135</v>
      </c>
      <c r="BM148" s="135" t="s">
        <v>228</v>
      </c>
    </row>
    <row r="149" spans="2:65" s="1" customFormat="1" ht="19.5">
      <c r="B149" s="29"/>
      <c r="D149" s="137" t="s">
        <v>136</v>
      </c>
      <c r="F149" s="138" t="s">
        <v>229</v>
      </c>
      <c r="I149" s="139"/>
      <c r="L149" s="29"/>
      <c r="M149" s="140"/>
      <c r="T149" s="50"/>
      <c r="AT149" s="14" t="s">
        <v>136</v>
      </c>
      <c r="AU149" s="14" t="s">
        <v>82</v>
      </c>
    </row>
    <row r="150" spans="2:65" s="1" customFormat="1" ht="11.25">
      <c r="B150" s="29"/>
      <c r="D150" s="141" t="s">
        <v>138</v>
      </c>
      <c r="F150" s="142" t="s">
        <v>230</v>
      </c>
      <c r="I150" s="139"/>
      <c r="L150" s="29"/>
      <c r="M150" s="140"/>
      <c r="T150" s="50"/>
      <c r="AT150" s="14" t="s">
        <v>138</v>
      </c>
      <c r="AU150" s="14" t="s">
        <v>82</v>
      </c>
    </row>
    <row r="151" spans="2:65" s="1" customFormat="1" ht="58.5">
      <c r="B151" s="29"/>
      <c r="D151" s="137" t="s">
        <v>146</v>
      </c>
      <c r="F151" s="143" t="s">
        <v>231</v>
      </c>
      <c r="I151" s="139"/>
      <c r="L151" s="29"/>
      <c r="M151" s="140"/>
      <c r="T151" s="50"/>
      <c r="AT151" s="14" t="s">
        <v>146</v>
      </c>
      <c r="AU151" s="14" t="s">
        <v>82</v>
      </c>
    </row>
    <row r="152" spans="2:65" s="11" customFormat="1" ht="22.9" customHeight="1">
      <c r="B152" s="112"/>
      <c r="D152" s="113" t="s">
        <v>71</v>
      </c>
      <c r="E152" s="122" t="s">
        <v>148</v>
      </c>
      <c r="F152" s="122" t="s">
        <v>232</v>
      </c>
      <c r="I152" s="115"/>
      <c r="J152" s="123">
        <f>BK152</f>
        <v>0</v>
      </c>
      <c r="L152" s="112"/>
      <c r="M152" s="117"/>
      <c r="P152" s="118">
        <f>SUM(P153:P158)</f>
        <v>0</v>
      </c>
      <c r="R152" s="118">
        <f>SUM(R153:R158)</f>
        <v>1.1325E-3</v>
      </c>
      <c r="T152" s="119">
        <f>SUM(T153:T158)</f>
        <v>0</v>
      </c>
      <c r="AR152" s="113" t="s">
        <v>80</v>
      </c>
      <c r="AT152" s="120" t="s">
        <v>71</v>
      </c>
      <c r="AU152" s="120" t="s">
        <v>80</v>
      </c>
      <c r="AY152" s="113" t="s">
        <v>128</v>
      </c>
      <c r="BK152" s="121">
        <f>SUM(BK153:BK158)</f>
        <v>0</v>
      </c>
    </row>
    <row r="153" spans="2:65" s="1" customFormat="1" ht="21.75" customHeight="1">
      <c r="B153" s="29"/>
      <c r="C153" s="124" t="s">
        <v>233</v>
      </c>
      <c r="D153" s="124" t="s">
        <v>130</v>
      </c>
      <c r="E153" s="125" t="s">
        <v>234</v>
      </c>
      <c r="F153" s="126" t="s">
        <v>235</v>
      </c>
      <c r="G153" s="127" t="s">
        <v>133</v>
      </c>
      <c r="H153" s="128">
        <v>10.298999999999999</v>
      </c>
      <c r="I153" s="129"/>
      <c r="J153" s="130">
        <f>ROUND(I153*H153,2)</f>
        <v>0</v>
      </c>
      <c r="K153" s="126" t="s">
        <v>19</v>
      </c>
      <c r="L153" s="29"/>
      <c r="M153" s="131" t="s">
        <v>19</v>
      </c>
      <c r="N153" s="132" t="s">
        <v>43</v>
      </c>
      <c r="P153" s="133">
        <f>O153*H153</f>
        <v>0</v>
      </c>
      <c r="Q153" s="133">
        <v>0</v>
      </c>
      <c r="R153" s="133">
        <f>Q153*H153</f>
        <v>0</v>
      </c>
      <c r="S153" s="133">
        <v>0</v>
      </c>
      <c r="T153" s="134">
        <f>S153*H153</f>
        <v>0</v>
      </c>
      <c r="AR153" s="135" t="s">
        <v>135</v>
      </c>
      <c r="AT153" s="135" t="s">
        <v>130</v>
      </c>
      <c r="AU153" s="135" t="s">
        <v>82</v>
      </c>
      <c r="AY153" s="14" t="s">
        <v>128</v>
      </c>
      <c r="BE153" s="136">
        <f>IF(N153="základní",J153,0)</f>
        <v>0</v>
      </c>
      <c r="BF153" s="136">
        <f>IF(N153="snížená",J153,0)</f>
        <v>0</v>
      </c>
      <c r="BG153" s="136">
        <f>IF(N153="zákl. přenesená",J153,0)</f>
        <v>0</v>
      </c>
      <c r="BH153" s="136">
        <f>IF(N153="sníž. přenesená",J153,0)</f>
        <v>0</v>
      </c>
      <c r="BI153" s="136">
        <f>IF(N153="nulová",J153,0)</f>
        <v>0</v>
      </c>
      <c r="BJ153" s="14" t="s">
        <v>80</v>
      </c>
      <c r="BK153" s="136">
        <f>ROUND(I153*H153,2)</f>
        <v>0</v>
      </c>
      <c r="BL153" s="14" t="s">
        <v>135</v>
      </c>
      <c r="BM153" s="135" t="s">
        <v>236</v>
      </c>
    </row>
    <row r="154" spans="2:65" s="1" customFormat="1" ht="11.25">
      <c r="B154" s="29"/>
      <c r="D154" s="137" t="s">
        <v>136</v>
      </c>
      <c r="F154" s="138" t="s">
        <v>235</v>
      </c>
      <c r="I154" s="139"/>
      <c r="L154" s="29"/>
      <c r="M154" s="140"/>
      <c r="T154" s="50"/>
      <c r="AT154" s="14" t="s">
        <v>136</v>
      </c>
      <c r="AU154" s="14" t="s">
        <v>82</v>
      </c>
    </row>
    <row r="155" spans="2:65" s="1" customFormat="1" ht="24.2" customHeight="1">
      <c r="B155" s="29"/>
      <c r="C155" s="124" t="s">
        <v>173</v>
      </c>
      <c r="D155" s="124" t="s">
        <v>130</v>
      </c>
      <c r="E155" s="125" t="s">
        <v>237</v>
      </c>
      <c r="F155" s="126" t="s">
        <v>238</v>
      </c>
      <c r="G155" s="127" t="s">
        <v>220</v>
      </c>
      <c r="H155" s="128">
        <v>0.75</v>
      </c>
      <c r="I155" s="129"/>
      <c r="J155" s="130">
        <f>ROUND(I155*H155,2)</f>
        <v>0</v>
      </c>
      <c r="K155" s="126" t="s">
        <v>134</v>
      </c>
      <c r="L155" s="29"/>
      <c r="M155" s="131" t="s">
        <v>19</v>
      </c>
      <c r="N155" s="132" t="s">
        <v>43</v>
      </c>
      <c r="P155" s="133">
        <f>O155*H155</f>
        <v>0</v>
      </c>
      <c r="Q155" s="133">
        <v>1.5100000000000001E-3</v>
      </c>
      <c r="R155" s="133">
        <f>Q155*H155</f>
        <v>1.1325E-3</v>
      </c>
      <c r="S155" s="133">
        <v>0</v>
      </c>
      <c r="T155" s="134">
        <f>S155*H155</f>
        <v>0</v>
      </c>
      <c r="AR155" s="135" t="s">
        <v>135</v>
      </c>
      <c r="AT155" s="135" t="s">
        <v>130</v>
      </c>
      <c r="AU155" s="135" t="s">
        <v>82</v>
      </c>
      <c r="AY155" s="14" t="s">
        <v>128</v>
      </c>
      <c r="BE155" s="136">
        <f>IF(N155="základní",J155,0)</f>
        <v>0</v>
      </c>
      <c r="BF155" s="136">
        <f>IF(N155="snížená",J155,0)</f>
        <v>0</v>
      </c>
      <c r="BG155" s="136">
        <f>IF(N155="zákl. přenesená",J155,0)</f>
        <v>0</v>
      </c>
      <c r="BH155" s="136">
        <f>IF(N155="sníž. přenesená",J155,0)</f>
        <v>0</v>
      </c>
      <c r="BI155" s="136">
        <f>IF(N155="nulová",J155,0)</f>
        <v>0</v>
      </c>
      <c r="BJ155" s="14" t="s">
        <v>80</v>
      </c>
      <c r="BK155" s="136">
        <f>ROUND(I155*H155,2)</f>
        <v>0</v>
      </c>
      <c r="BL155" s="14" t="s">
        <v>135</v>
      </c>
      <c r="BM155" s="135" t="s">
        <v>239</v>
      </c>
    </row>
    <row r="156" spans="2:65" s="1" customFormat="1" ht="11.25">
      <c r="B156" s="29"/>
      <c r="D156" s="137" t="s">
        <v>136</v>
      </c>
      <c r="F156" s="138" t="s">
        <v>240</v>
      </c>
      <c r="I156" s="139"/>
      <c r="L156" s="29"/>
      <c r="M156" s="140"/>
      <c r="T156" s="50"/>
      <c r="AT156" s="14" t="s">
        <v>136</v>
      </c>
      <c r="AU156" s="14" t="s">
        <v>82</v>
      </c>
    </row>
    <row r="157" spans="2:65" s="1" customFormat="1" ht="11.25">
      <c r="B157" s="29"/>
      <c r="D157" s="141" t="s">
        <v>138</v>
      </c>
      <c r="F157" s="142" t="s">
        <v>241</v>
      </c>
      <c r="I157" s="139"/>
      <c r="L157" s="29"/>
      <c r="M157" s="140"/>
      <c r="T157" s="50"/>
      <c r="AT157" s="14" t="s">
        <v>138</v>
      </c>
      <c r="AU157" s="14" t="s">
        <v>82</v>
      </c>
    </row>
    <row r="158" spans="2:65" s="1" customFormat="1" ht="48.75">
      <c r="B158" s="29"/>
      <c r="D158" s="137" t="s">
        <v>146</v>
      </c>
      <c r="F158" s="143" t="s">
        <v>242</v>
      </c>
      <c r="I158" s="139"/>
      <c r="L158" s="29"/>
      <c r="M158" s="140"/>
      <c r="T158" s="50"/>
      <c r="AT158" s="14" t="s">
        <v>146</v>
      </c>
      <c r="AU158" s="14" t="s">
        <v>82</v>
      </c>
    </row>
    <row r="159" spans="2:65" s="11" customFormat="1" ht="22.9" customHeight="1">
      <c r="B159" s="112"/>
      <c r="D159" s="113" t="s">
        <v>71</v>
      </c>
      <c r="E159" s="122" t="s">
        <v>135</v>
      </c>
      <c r="F159" s="122" t="s">
        <v>243</v>
      </c>
      <c r="I159" s="115"/>
      <c r="J159" s="123">
        <f>BK159</f>
        <v>0</v>
      </c>
      <c r="L159" s="112"/>
      <c r="M159" s="117"/>
      <c r="P159" s="118">
        <f>SUM(P160:P165)</f>
        <v>0</v>
      </c>
      <c r="R159" s="118">
        <f>SUM(R160:R165)</f>
        <v>10.653119999999999</v>
      </c>
      <c r="T159" s="119">
        <f>SUM(T160:T165)</f>
        <v>0</v>
      </c>
      <c r="AR159" s="113" t="s">
        <v>80</v>
      </c>
      <c r="AT159" s="120" t="s">
        <v>71</v>
      </c>
      <c r="AU159" s="120" t="s">
        <v>80</v>
      </c>
      <c r="AY159" s="113" t="s">
        <v>128</v>
      </c>
      <c r="BK159" s="121">
        <f>SUM(BK160:BK165)</f>
        <v>0</v>
      </c>
    </row>
    <row r="160" spans="2:65" s="1" customFormat="1" ht="33" customHeight="1">
      <c r="B160" s="29"/>
      <c r="C160" s="124" t="s">
        <v>244</v>
      </c>
      <c r="D160" s="124" t="s">
        <v>130</v>
      </c>
      <c r="E160" s="125" t="s">
        <v>245</v>
      </c>
      <c r="F160" s="126" t="s">
        <v>246</v>
      </c>
      <c r="G160" s="127" t="s">
        <v>142</v>
      </c>
      <c r="H160" s="128">
        <v>9.7200000000000006</v>
      </c>
      <c r="I160" s="129"/>
      <c r="J160" s="130">
        <f>ROUND(I160*H160,2)</f>
        <v>0</v>
      </c>
      <c r="K160" s="126" t="s">
        <v>134</v>
      </c>
      <c r="L160" s="29"/>
      <c r="M160" s="131" t="s">
        <v>19</v>
      </c>
      <c r="N160" s="132" t="s">
        <v>43</v>
      </c>
      <c r="P160" s="133">
        <f>O160*H160</f>
        <v>0</v>
      </c>
      <c r="Q160" s="133">
        <v>1.0311999999999999</v>
      </c>
      <c r="R160" s="133">
        <f>Q160*H160</f>
        <v>10.023263999999999</v>
      </c>
      <c r="S160" s="133">
        <v>0</v>
      </c>
      <c r="T160" s="134">
        <f>S160*H160</f>
        <v>0</v>
      </c>
      <c r="AR160" s="135" t="s">
        <v>135</v>
      </c>
      <c r="AT160" s="135" t="s">
        <v>130</v>
      </c>
      <c r="AU160" s="135" t="s">
        <v>82</v>
      </c>
      <c r="AY160" s="14" t="s">
        <v>128</v>
      </c>
      <c r="BE160" s="136">
        <f>IF(N160="základní",J160,0)</f>
        <v>0</v>
      </c>
      <c r="BF160" s="136">
        <f>IF(N160="snížená",J160,0)</f>
        <v>0</v>
      </c>
      <c r="BG160" s="136">
        <f>IF(N160="zákl. přenesená",J160,0)</f>
        <v>0</v>
      </c>
      <c r="BH160" s="136">
        <f>IF(N160="sníž. přenesená",J160,0)</f>
        <v>0</v>
      </c>
      <c r="BI160" s="136">
        <f>IF(N160="nulová",J160,0)</f>
        <v>0</v>
      </c>
      <c r="BJ160" s="14" t="s">
        <v>80</v>
      </c>
      <c r="BK160" s="136">
        <f>ROUND(I160*H160,2)</f>
        <v>0</v>
      </c>
      <c r="BL160" s="14" t="s">
        <v>135</v>
      </c>
      <c r="BM160" s="135" t="s">
        <v>247</v>
      </c>
    </row>
    <row r="161" spans="2:65" s="1" customFormat="1" ht="29.25">
      <c r="B161" s="29"/>
      <c r="D161" s="137" t="s">
        <v>136</v>
      </c>
      <c r="F161" s="138" t="s">
        <v>248</v>
      </c>
      <c r="I161" s="139"/>
      <c r="L161" s="29"/>
      <c r="M161" s="140"/>
      <c r="T161" s="50"/>
      <c r="AT161" s="14" t="s">
        <v>136</v>
      </c>
      <c r="AU161" s="14" t="s">
        <v>82</v>
      </c>
    </row>
    <row r="162" spans="2:65" s="1" customFormat="1" ht="11.25">
      <c r="B162" s="29"/>
      <c r="D162" s="141" t="s">
        <v>138</v>
      </c>
      <c r="F162" s="142" t="s">
        <v>249</v>
      </c>
      <c r="I162" s="139"/>
      <c r="L162" s="29"/>
      <c r="M162" s="140"/>
      <c r="T162" s="50"/>
      <c r="AT162" s="14" t="s">
        <v>138</v>
      </c>
      <c r="AU162" s="14" t="s">
        <v>82</v>
      </c>
    </row>
    <row r="163" spans="2:65" s="1" customFormat="1" ht="87.75">
      <c r="B163" s="29"/>
      <c r="D163" s="137" t="s">
        <v>146</v>
      </c>
      <c r="F163" s="143" t="s">
        <v>250</v>
      </c>
      <c r="I163" s="139"/>
      <c r="L163" s="29"/>
      <c r="M163" s="140"/>
      <c r="T163" s="50"/>
      <c r="AT163" s="14" t="s">
        <v>146</v>
      </c>
      <c r="AU163" s="14" t="s">
        <v>82</v>
      </c>
    </row>
    <row r="164" spans="2:65" s="1" customFormat="1" ht="21.75" customHeight="1">
      <c r="B164" s="29"/>
      <c r="C164" s="144" t="s">
        <v>179</v>
      </c>
      <c r="D164" s="144" t="s">
        <v>213</v>
      </c>
      <c r="E164" s="145" t="s">
        <v>251</v>
      </c>
      <c r="F164" s="146" t="s">
        <v>252</v>
      </c>
      <c r="G164" s="147" t="s">
        <v>142</v>
      </c>
      <c r="H164" s="148">
        <v>11.664</v>
      </c>
      <c r="I164" s="149"/>
      <c r="J164" s="150">
        <f>ROUND(I164*H164,2)</f>
        <v>0</v>
      </c>
      <c r="K164" s="146" t="s">
        <v>134</v>
      </c>
      <c r="L164" s="151"/>
      <c r="M164" s="152" t="s">
        <v>19</v>
      </c>
      <c r="N164" s="153" t="s">
        <v>43</v>
      </c>
      <c r="P164" s="133">
        <f>O164*H164</f>
        <v>0</v>
      </c>
      <c r="Q164" s="133">
        <v>5.3999999999999999E-2</v>
      </c>
      <c r="R164" s="133">
        <f>Q164*H164</f>
        <v>0.62985599999999997</v>
      </c>
      <c r="S164" s="133">
        <v>0</v>
      </c>
      <c r="T164" s="134">
        <f>S164*H164</f>
        <v>0</v>
      </c>
      <c r="AR164" s="135" t="s">
        <v>151</v>
      </c>
      <c r="AT164" s="135" t="s">
        <v>213</v>
      </c>
      <c r="AU164" s="135" t="s">
        <v>82</v>
      </c>
      <c r="AY164" s="14" t="s">
        <v>128</v>
      </c>
      <c r="BE164" s="136">
        <f>IF(N164="základní",J164,0)</f>
        <v>0</v>
      </c>
      <c r="BF164" s="136">
        <f>IF(N164="snížená",J164,0)</f>
        <v>0</v>
      </c>
      <c r="BG164" s="136">
        <f>IF(N164="zákl. přenesená",J164,0)</f>
        <v>0</v>
      </c>
      <c r="BH164" s="136">
        <f>IF(N164="sníž. přenesená",J164,0)</f>
        <v>0</v>
      </c>
      <c r="BI164" s="136">
        <f>IF(N164="nulová",J164,0)</f>
        <v>0</v>
      </c>
      <c r="BJ164" s="14" t="s">
        <v>80</v>
      </c>
      <c r="BK164" s="136">
        <f>ROUND(I164*H164,2)</f>
        <v>0</v>
      </c>
      <c r="BL164" s="14" t="s">
        <v>135</v>
      </c>
      <c r="BM164" s="135" t="s">
        <v>253</v>
      </c>
    </row>
    <row r="165" spans="2:65" s="1" customFormat="1" ht="11.25">
      <c r="B165" s="29"/>
      <c r="D165" s="137" t="s">
        <v>136</v>
      </c>
      <c r="F165" s="138" t="s">
        <v>252</v>
      </c>
      <c r="I165" s="139"/>
      <c r="L165" s="29"/>
      <c r="M165" s="140"/>
      <c r="T165" s="50"/>
      <c r="AT165" s="14" t="s">
        <v>136</v>
      </c>
      <c r="AU165" s="14" t="s">
        <v>82</v>
      </c>
    </row>
    <row r="166" spans="2:65" s="11" customFormat="1" ht="22.9" customHeight="1">
      <c r="B166" s="112"/>
      <c r="D166" s="113" t="s">
        <v>71</v>
      </c>
      <c r="E166" s="122" t="s">
        <v>159</v>
      </c>
      <c r="F166" s="122" t="s">
        <v>254</v>
      </c>
      <c r="I166" s="115"/>
      <c r="J166" s="123">
        <f>BK166</f>
        <v>0</v>
      </c>
      <c r="L166" s="112"/>
      <c r="M166" s="117"/>
      <c r="P166" s="118">
        <f>SUM(P167:P176)</f>
        <v>0</v>
      </c>
      <c r="R166" s="118">
        <f>SUM(R167:R176)</f>
        <v>7.4853195999999995</v>
      </c>
      <c r="T166" s="119">
        <f>SUM(T167:T176)</f>
        <v>0</v>
      </c>
      <c r="AR166" s="113" t="s">
        <v>80</v>
      </c>
      <c r="AT166" s="120" t="s">
        <v>71</v>
      </c>
      <c r="AU166" s="120" t="s">
        <v>80</v>
      </c>
      <c r="AY166" s="113" t="s">
        <v>128</v>
      </c>
      <c r="BK166" s="121">
        <f>SUM(BK167:BK176)</f>
        <v>0</v>
      </c>
    </row>
    <row r="167" spans="2:65" s="1" customFormat="1" ht="24.2" customHeight="1">
      <c r="B167" s="29"/>
      <c r="C167" s="124" t="s">
        <v>7</v>
      </c>
      <c r="D167" s="124" t="s">
        <v>130</v>
      </c>
      <c r="E167" s="125" t="s">
        <v>255</v>
      </c>
      <c r="F167" s="126" t="s">
        <v>256</v>
      </c>
      <c r="G167" s="127" t="s">
        <v>142</v>
      </c>
      <c r="H167" s="128">
        <v>17.48</v>
      </c>
      <c r="I167" s="129"/>
      <c r="J167" s="130">
        <f>ROUND(I167*H167,2)</f>
        <v>0</v>
      </c>
      <c r="K167" s="126" t="s">
        <v>134</v>
      </c>
      <c r="L167" s="29"/>
      <c r="M167" s="131" t="s">
        <v>19</v>
      </c>
      <c r="N167" s="132" t="s">
        <v>43</v>
      </c>
      <c r="P167" s="133">
        <f>O167*H167</f>
        <v>0</v>
      </c>
      <c r="Q167" s="133">
        <v>0.25080999999999998</v>
      </c>
      <c r="R167" s="133">
        <f>Q167*H167</f>
        <v>4.3841587999999998</v>
      </c>
      <c r="S167" s="133">
        <v>0</v>
      </c>
      <c r="T167" s="134">
        <f>S167*H167</f>
        <v>0</v>
      </c>
      <c r="AR167" s="135" t="s">
        <v>135</v>
      </c>
      <c r="AT167" s="135" t="s">
        <v>130</v>
      </c>
      <c r="AU167" s="135" t="s">
        <v>82</v>
      </c>
      <c r="AY167" s="14" t="s">
        <v>128</v>
      </c>
      <c r="BE167" s="136">
        <f>IF(N167="základní",J167,0)</f>
        <v>0</v>
      </c>
      <c r="BF167" s="136">
        <f>IF(N167="snížená",J167,0)</f>
        <v>0</v>
      </c>
      <c r="BG167" s="136">
        <f>IF(N167="zákl. přenesená",J167,0)</f>
        <v>0</v>
      </c>
      <c r="BH167" s="136">
        <f>IF(N167="sníž. přenesená",J167,0)</f>
        <v>0</v>
      </c>
      <c r="BI167" s="136">
        <f>IF(N167="nulová",J167,0)</f>
        <v>0</v>
      </c>
      <c r="BJ167" s="14" t="s">
        <v>80</v>
      </c>
      <c r="BK167" s="136">
        <f>ROUND(I167*H167,2)</f>
        <v>0</v>
      </c>
      <c r="BL167" s="14" t="s">
        <v>135</v>
      </c>
      <c r="BM167" s="135" t="s">
        <v>257</v>
      </c>
    </row>
    <row r="168" spans="2:65" s="1" customFormat="1" ht="39">
      <c r="B168" s="29"/>
      <c r="D168" s="137" t="s">
        <v>136</v>
      </c>
      <c r="F168" s="138" t="s">
        <v>258</v>
      </c>
      <c r="I168" s="139"/>
      <c r="L168" s="29"/>
      <c r="M168" s="140"/>
      <c r="T168" s="50"/>
      <c r="AT168" s="14" t="s">
        <v>136</v>
      </c>
      <c r="AU168" s="14" t="s">
        <v>82</v>
      </c>
    </row>
    <row r="169" spans="2:65" s="1" customFormat="1" ht="11.25">
      <c r="B169" s="29"/>
      <c r="D169" s="141" t="s">
        <v>138</v>
      </c>
      <c r="F169" s="142" t="s">
        <v>259</v>
      </c>
      <c r="I169" s="139"/>
      <c r="L169" s="29"/>
      <c r="M169" s="140"/>
      <c r="T169" s="50"/>
      <c r="AT169" s="14" t="s">
        <v>138</v>
      </c>
      <c r="AU169" s="14" t="s">
        <v>82</v>
      </c>
    </row>
    <row r="170" spans="2:65" s="1" customFormat="1" ht="78">
      <c r="B170" s="29"/>
      <c r="D170" s="137" t="s">
        <v>146</v>
      </c>
      <c r="F170" s="143" t="s">
        <v>260</v>
      </c>
      <c r="I170" s="139"/>
      <c r="L170" s="29"/>
      <c r="M170" s="140"/>
      <c r="T170" s="50"/>
      <c r="AT170" s="14" t="s">
        <v>146</v>
      </c>
      <c r="AU170" s="14" t="s">
        <v>82</v>
      </c>
    </row>
    <row r="171" spans="2:65" s="1" customFormat="1" ht="16.5" customHeight="1">
      <c r="B171" s="29"/>
      <c r="C171" s="144" t="s">
        <v>185</v>
      </c>
      <c r="D171" s="144" t="s">
        <v>213</v>
      </c>
      <c r="E171" s="145" t="s">
        <v>261</v>
      </c>
      <c r="F171" s="146" t="s">
        <v>262</v>
      </c>
      <c r="G171" s="147" t="s">
        <v>142</v>
      </c>
      <c r="H171" s="148">
        <v>17.48</v>
      </c>
      <c r="I171" s="149"/>
      <c r="J171" s="150">
        <f>ROUND(I171*H171,2)</f>
        <v>0</v>
      </c>
      <c r="K171" s="146" t="s">
        <v>134</v>
      </c>
      <c r="L171" s="151"/>
      <c r="M171" s="152" t="s">
        <v>19</v>
      </c>
      <c r="N171" s="153" t="s">
        <v>43</v>
      </c>
      <c r="P171" s="133">
        <f>O171*H171</f>
        <v>0</v>
      </c>
      <c r="Q171" s="133">
        <v>0.11799999999999999</v>
      </c>
      <c r="R171" s="133">
        <f>Q171*H171</f>
        <v>2.06264</v>
      </c>
      <c r="S171" s="133">
        <v>0</v>
      </c>
      <c r="T171" s="134">
        <f>S171*H171</f>
        <v>0</v>
      </c>
      <c r="AR171" s="135" t="s">
        <v>151</v>
      </c>
      <c r="AT171" s="135" t="s">
        <v>213</v>
      </c>
      <c r="AU171" s="135" t="s">
        <v>82</v>
      </c>
      <c r="AY171" s="14" t="s">
        <v>128</v>
      </c>
      <c r="BE171" s="136">
        <f>IF(N171="základní",J171,0)</f>
        <v>0</v>
      </c>
      <c r="BF171" s="136">
        <f>IF(N171="snížená",J171,0)</f>
        <v>0</v>
      </c>
      <c r="BG171" s="136">
        <f>IF(N171="zákl. přenesená",J171,0)</f>
        <v>0</v>
      </c>
      <c r="BH171" s="136">
        <f>IF(N171="sníž. přenesená",J171,0)</f>
        <v>0</v>
      </c>
      <c r="BI171" s="136">
        <f>IF(N171="nulová",J171,0)</f>
        <v>0</v>
      </c>
      <c r="BJ171" s="14" t="s">
        <v>80</v>
      </c>
      <c r="BK171" s="136">
        <f>ROUND(I171*H171,2)</f>
        <v>0</v>
      </c>
      <c r="BL171" s="14" t="s">
        <v>135</v>
      </c>
      <c r="BM171" s="135" t="s">
        <v>263</v>
      </c>
    </row>
    <row r="172" spans="2:65" s="1" customFormat="1" ht="11.25">
      <c r="B172" s="29"/>
      <c r="D172" s="137" t="s">
        <v>136</v>
      </c>
      <c r="F172" s="138" t="s">
        <v>262</v>
      </c>
      <c r="I172" s="139"/>
      <c r="L172" s="29"/>
      <c r="M172" s="140"/>
      <c r="T172" s="50"/>
      <c r="AT172" s="14" t="s">
        <v>136</v>
      </c>
      <c r="AU172" s="14" t="s">
        <v>82</v>
      </c>
    </row>
    <row r="173" spans="2:65" s="1" customFormat="1" ht="24.2" customHeight="1">
      <c r="B173" s="29"/>
      <c r="C173" s="124" t="s">
        <v>264</v>
      </c>
      <c r="D173" s="124" t="s">
        <v>130</v>
      </c>
      <c r="E173" s="125" t="s">
        <v>265</v>
      </c>
      <c r="F173" s="126" t="s">
        <v>266</v>
      </c>
      <c r="G173" s="127" t="s">
        <v>142</v>
      </c>
      <c r="H173" s="128">
        <v>11.64</v>
      </c>
      <c r="I173" s="129"/>
      <c r="J173" s="130">
        <f>ROUND(I173*H173,2)</f>
        <v>0</v>
      </c>
      <c r="K173" s="126" t="s">
        <v>134</v>
      </c>
      <c r="L173" s="29"/>
      <c r="M173" s="131" t="s">
        <v>19</v>
      </c>
      <c r="N173" s="132" t="s">
        <v>43</v>
      </c>
      <c r="P173" s="133">
        <f>O173*H173</f>
        <v>0</v>
      </c>
      <c r="Q173" s="133">
        <v>8.9219999999999994E-2</v>
      </c>
      <c r="R173" s="133">
        <f>Q173*H173</f>
        <v>1.0385207999999999</v>
      </c>
      <c r="S173" s="133">
        <v>0</v>
      </c>
      <c r="T173" s="134">
        <f>S173*H173</f>
        <v>0</v>
      </c>
      <c r="AR173" s="135" t="s">
        <v>135</v>
      </c>
      <c r="AT173" s="135" t="s">
        <v>130</v>
      </c>
      <c r="AU173" s="135" t="s">
        <v>82</v>
      </c>
      <c r="AY173" s="14" t="s">
        <v>128</v>
      </c>
      <c r="BE173" s="136">
        <f>IF(N173="základní",J173,0)</f>
        <v>0</v>
      </c>
      <c r="BF173" s="136">
        <f>IF(N173="snížená",J173,0)</f>
        <v>0</v>
      </c>
      <c r="BG173" s="136">
        <f>IF(N173="zákl. přenesená",J173,0)</f>
        <v>0</v>
      </c>
      <c r="BH173" s="136">
        <f>IF(N173="sníž. přenesená",J173,0)</f>
        <v>0</v>
      </c>
      <c r="BI173" s="136">
        <f>IF(N173="nulová",J173,0)</f>
        <v>0</v>
      </c>
      <c r="BJ173" s="14" t="s">
        <v>80</v>
      </c>
      <c r="BK173" s="136">
        <f>ROUND(I173*H173,2)</f>
        <v>0</v>
      </c>
      <c r="BL173" s="14" t="s">
        <v>135</v>
      </c>
      <c r="BM173" s="135" t="s">
        <v>267</v>
      </c>
    </row>
    <row r="174" spans="2:65" s="1" customFormat="1" ht="48.75">
      <c r="B174" s="29"/>
      <c r="D174" s="137" t="s">
        <v>136</v>
      </c>
      <c r="F174" s="138" t="s">
        <v>268</v>
      </c>
      <c r="I174" s="139"/>
      <c r="L174" s="29"/>
      <c r="M174" s="140"/>
      <c r="T174" s="50"/>
      <c r="AT174" s="14" t="s">
        <v>136</v>
      </c>
      <c r="AU174" s="14" t="s">
        <v>82</v>
      </c>
    </row>
    <row r="175" spans="2:65" s="1" customFormat="1" ht="11.25">
      <c r="B175" s="29"/>
      <c r="D175" s="141" t="s">
        <v>138</v>
      </c>
      <c r="F175" s="142" t="s">
        <v>269</v>
      </c>
      <c r="I175" s="139"/>
      <c r="L175" s="29"/>
      <c r="M175" s="140"/>
      <c r="T175" s="50"/>
      <c r="AT175" s="14" t="s">
        <v>138</v>
      </c>
      <c r="AU175" s="14" t="s">
        <v>82</v>
      </c>
    </row>
    <row r="176" spans="2:65" s="1" customFormat="1" ht="126.75">
      <c r="B176" s="29"/>
      <c r="D176" s="137" t="s">
        <v>146</v>
      </c>
      <c r="F176" s="143" t="s">
        <v>270</v>
      </c>
      <c r="I176" s="139"/>
      <c r="L176" s="29"/>
      <c r="M176" s="140"/>
      <c r="T176" s="50"/>
      <c r="AT176" s="14" t="s">
        <v>146</v>
      </c>
      <c r="AU176" s="14" t="s">
        <v>82</v>
      </c>
    </row>
    <row r="177" spans="2:65" s="11" customFormat="1" ht="22.9" customHeight="1">
      <c r="B177" s="112"/>
      <c r="D177" s="113" t="s">
        <v>71</v>
      </c>
      <c r="E177" s="122" t="s">
        <v>143</v>
      </c>
      <c r="F177" s="122" t="s">
        <v>271</v>
      </c>
      <c r="I177" s="115"/>
      <c r="J177" s="123">
        <f>BK177</f>
        <v>0</v>
      </c>
      <c r="L177" s="112"/>
      <c r="M177" s="117"/>
      <c r="P177" s="118">
        <f>SUM(P178:P191)</f>
        <v>0</v>
      </c>
      <c r="R177" s="118">
        <f>SUM(R178:R191)</f>
        <v>7.1867257800000006</v>
      </c>
      <c r="T177" s="119">
        <f>SUM(T178:T191)</f>
        <v>0</v>
      </c>
      <c r="AR177" s="113" t="s">
        <v>80</v>
      </c>
      <c r="AT177" s="120" t="s">
        <v>71</v>
      </c>
      <c r="AU177" s="120" t="s">
        <v>80</v>
      </c>
      <c r="AY177" s="113" t="s">
        <v>128</v>
      </c>
      <c r="BK177" s="121">
        <f>SUM(BK178:BK191)</f>
        <v>0</v>
      </c>
    </row>
    <row r="178" spans="2:65" s="1" customFormat="1" ht="33" customHeight="1">
      <c r="B178" s="29"/>
      <c r="C178" s="124" t="s">
        <v>191</v>
      </c>
      <c r="D178" s="124" t="s">
        <v>130</v>
      </c>
      <c r="E178" s="125" t="s">
        <v>272</v>
      </c>
      <c r="F178" s="126" t="s">
        <v>273</v>
      </c>
      <c r="G178" s="127" t="s">
        <v>133</v>
      </c>
      <c r="H178" s="128">
        <v>2.8050000000000002</v>
      </c>
      <c r="I178" s="129"/>
      <c r="J178" s="130">
        <f>ROUND(I178*H178,2)</f>
        <v>0</v>
      </c>
      <c r="K178" s="126" t="s">
        <v>134</v>
      </c>
      <c r="L178" s="29"/>
      <c r="M178" s="131" t="s">
        <v>19</v>
      </c>
      <c r="N178" s="132" t="s">
        <v>43</v>
      </c>
      <c r="P178" s="133">
        <f>O178*H178</f>
        <v>0</v>
      </c>
      <c r="Q178" s="133">
        <v>2.5018699999999998</v>
      </c>
      <c r="R178" s="133">
        <f>Q178*H178</f>
        <v>7.0177453500000002</v>
      </c>
      <c r="S178" s="133">
        <v>0</v>
      </c>
      <c r="T178" s="134">
        <f>S178*H178</f>
        <v>0</v>
      </c>
      <c r="AR178" s="135" t="s">
        <v>135</v>
      </c>
      <c r="AT178" s="135" t="s">
        <v>130</v>
      </c>
      <c r="AU178" s="135" t="s">
        <v>82</v>
      </c>
      <c r="AY178" s="14" t="s">
        <v>128</v>
      </c>
      <c r="BE178" s="136">
        <f>IF(N178="základní",J178,0)</f>
        <v>0</v>
      </c>
      <c r="BF178" s="136">
        <f>IF(N178="snížená",J178,0)</f>
        <v>0</v>
      </c>
      <c r="BG178" s="136">
        <f>IF(N178="zákl. přenesená",J178,0)</f>
        <v>0</v>
      </c>
      <c r="BH178" s="136">
        <f>IF(N178="sníž. přenesená",J178,0)</f>
        <v>0</v>
      </c>
      <c r="BI178" s="136">
        <f>IF(N178="nulová",J178,0)</f>
        <v>0</v>
      </c>
      <c r="BJ178" s="14" t="s">
        <v>80</v>
      </c>
      <c r="BK178" s="136">
        <f>ROUND(I178*H178,2)</f>
        <v>0</v>
      </c>
      <c r="BL178" s="14" t="s">
        <v>135</v>
      </c>
      <c r="BM178" s="135" t="s">
        <v>274</v>
      </c>
    </row>
    <row r="179" spans="2:65" s="1" customFormat="1" ht="19.5">
      <c r="B179" s="29"/>
      <c r="D179" s="137" t="s">
        <v>136</v>
      </c>
      <c r="F179" s="138" t="s">
        <v>275</v>
      </c>
      <c r="I179" s="139"/>
      <c r="L179" s="29"/>
      <c r="M179" s="140"/>
      <c r="T179" s="50"/>
      <c r="AT179" s="14" t="s">
        <v>136</v>
      </c>
      <c r="AU179" s="14" t="s">
        <v>82</v>
      </c>
    </row>
    <row r="180" spans="2:65" s="1" customFormat="1" ht="11.25">
      <c r="B180" s="29"/>
      <c r="D180" s="141" t="s">
        <v>138</v>
      </c>
      <c r="F180" s="142" t="s">
        <v>276</v>
      </c>
      <c r="I180" s="139"/>
      <c r="L180" s="29"/>
      <c r="M180" s="140"/>
      <c r="T180" s="50"/>
      <c r="AT180" s="14" t="s">
        <v>138</v>
      </c>
      <c r="AU180" s="14" t="s">
        <v>82</v>
      </c>
    </row>
    <row r="181" spans="2:65" s="1" customFormat="1" ht="185.25">
      <c r="B181" s="29"/>
      <c r="D181" s="137" t="s">
        <v>146</v>
      </c>
      <c r="F181" s="143" t="s">
        <v>277</v>
      </c>
      <c r="I181" s="139"/>
      <c r="L181" s="29"/>
      <c r="M181" s="140"/>
      <c r="T181" s="50"/>
      <c r="AT181" s="14" t="s">
        <v>146</v>
      </c>
      <c r="AU181" s="14" t="s">
        <v>82</v>
      </c>
    </row>
    <row r="182" spans="2:65" s="1" customFormat="1" ht="33" customHeight="1">
      <c r="B182" s="29"/>
      <c r="C182" s="124" t="s">
        <v>278</v>
      </c>
      <c r="D182" s="124" t="s">
        <v>130</v>
      </c>
      <c r="E182" s="125" t="s">
        <v>279</v>
      </c>
      <c r="F182" s="126" t="s">
        <v>280</v>
      </c>
      <c r="G182" s="127" t="s">
        <v>133</v>
      </c>
      <c r="H182" s="128">
        <v>2.8050000000000002</v>
      </c>
      <c r="I182" s="129"/>
      <c r="J182" s="130">
        <f>ROUND(I182*H182,2)</f>
        <v>0</v>
      </c>
      <c r="K182" s="126" t="s">
        <v>134</v>
      </c>
      <c r="L182" s="29"/>
      <c r="M182" s="131" t="s">
        <v>19</v>
      </c>
      <c r="N182" s="132" t="s">
        <v>43</v>
      </c>
      <c r="P182" s="133">
        <f>O182*H182</f>
        <v>0</v>
      </c>
      <c r="Q182" s="133">
        <v>0</v>
      </c>
      <c r="R182" s="133">
        <f>Q182*H182</f>
        <v>0</v>
      </c>
      <c r="S182" s="133">
        <v>0</v>
      </c>
      <c r="T182" s="134">
        <f>S182*H182</f>
        <v>0</v>
      </c>
      <c r="AR182" s="135" t="s">
        <v>135</v>
      </c>
      <c r="AT182" s="135" t="s">
        <v>130</v>
      </c>
      <c r="AU182" s="135" t="s">
        <v>82</v>
      </c>
      <c r="AY182" s="14" t="s">
        <v>128</v>
      </c>
      <c r="BE182" s="136">
        <f>IF(N182="základní",J182,0)</f>
        <v>0</v>
      </c>
      <c r="BF182" s="136">
        <f>IF(N182="snížená",J182,0)</f>
        <v>0</v>
      </c>
      <c r="BG182" s="136">
        <f>IF(N182="zákl. přenesená",J182,0)</f>
        <v>0</v>
      </c>
      <c r="BH182" s="136">
        <f>IF(N182="sníž. přenesená",J182,0)</f>
        <v>0</v>
      </c>
      <c r="BI182" s="136">
        <f>IF(N182="nulová",J182,0)</f>
        <v>0</v>
      </c>
      <c r="BJ182" s="14" t="s">
        <v>80</v>
      </c>
      <c r="BK182" s="136">
        <f>ROUND(I182*H182,2)</f>
        <v>0</v>
      </c>
      <c r="BL182" s="14" t="s">
        <v>135</v>
      </c>
      <c r="BM182" s="135" t="s">
        <v>281</v>
      </c>
    </row>
    <row r="183" spans="2:65" s="1" customFormat="1" ht="29.25">
      <c r="B183" s="29"/>
      <c r="D183" s="137" t="s">
        <v>136</v>
      </c>
      <c r="F183" s="138" t="s">
        <v>282</v>
      </c>
      <c r="I183" s="139"/>
      <c r="L183" s="29"/>
      <c r="M183" s="140"/>
      <c r="T183" s="50"/>
      <c r="AT183" s="14" t="s">
        <v>136</v>
      </c>
      <c r="AU183" s="14" t="s">
        <v>82</v>
      </c>
    </row>
    <row r="184" spans="2:65" s="1" customFormat="1" ht="11.25">
      <c r="B184" s="29"/>
      <c r="D184" s="141" t="s">
        <v>138</v>
      </c>
      <c r="F184" s="142" t="s">
        <v>283</v>
      </c>
      <c r="I184" s="139"/>
      <c r="L184" s="29"/>
      <c r="M184" s="140"/>
      <c r="T184" s="50"/>
      <c r="AT184" s="14" t="s">
        <v>138</v>
      </c>
      <c r="AU184" s="14" t="s">
        <v>82</v>
      </c>
    </row>
    <row r="185" spans="2:65" s="1" customFormat="1" ht="78">
      <c r="B185" s="29"/>
      <c r="D185" s="137" t="s">
        <v>146</v>
      </c>
      <c r="F185" s="143" t="s">
        <v>284</v>
      </c>
      <c r="I185" s="139"/>
      <c r="L185" s="29"/>
      <c r="M185" s="140"/>
      <c r="T185" s="50"/>
      <c r="AT185" s="14" t="s">
        <v>146</v>
      </c>
      <c r="AU185" s="14" t="s">
        <v>82</v>
      </c>
    </row>
    <row r="186" spans="2:65" s="1" customFormat="1" ht="16.5" customHeight="1">
      <c r="B186" s="29"/>
      <c r="C186" s="124" t="s">
        <v>198</v>
      </c>
      <c r="D186" s="124" t="s">
        <v>130</v>
      </c>
      <c r="E186" s="125" t="s">
        <v>285</v>
      </c>
      <c r="F186" s="126" t="s">
        <v>286</v>
      </c>
      <c r="G186" s="127" t="s">
        <v>178</v>
      </c>
      <c r="H186" s="128">
        <v>0.159</v>
      </c>
      <c r="I186" s="129"/>
      <c r="J186" s="130">
        <f>ROUND(I186*H186,2)</f>
        <v>0</v>
      </c>
      <c r="K186" s="126" t="s">
        <v>134</v>
      </c>
      <c r="L186" s="29"/>
      <c r="M186" s="131" t="s">
        <v>19</v>
      </c>
      <c r="N186" s="132" t="s">
        <v>43</v>
      </c>
      <c r="P186" s="133">
        <f>O186*H186</f>
        <v>0</v>
      </c>
      <c r="Q186" s="133">
        <v>1.06277</v>
      </c>
      <c r="R186" s="133">
        <f>Q186*H186</f>
        <v>0.16898043000000001</v>
      </c>
      <c r="S186" s="133">
        <v>0</v>
      </c>
      <c r="T186" s="134">
        <f>S186*H186</f>
        <v>0</v>
      </c>
      <c r="AR186" s="135" t="s">
        <v>135</v>
      </c>
      <c r="AT186" s="135" t="s">
        <v>130</v>
      </c>
      <c r="AU186" s="135" t="s">
        <v>82</v>
      </c>
      <c r="AY186" s="14" t="s">
        <v>128</v>
      </c>
      <c r="BE186" s="136">
        <f>IF(N186="základní",J186,0)</f>
        <v>0</v>
      </c>
      <c r="BF186" s="136">
        <f>IF(N186="snížená",J186,0)</f>
        <v>0</v>
      </c>
      <c r="BG186" s="136">
        <f>IF(N186="zákl. přenesená",J186,0)</f>
        <v>0</v>
      </c>
      <c r="BH186" s="136">
        <f>IF(N186="sníž. přenesená",J186,0)</f>
        <v>0</v>
      </c>
      <c r="BI186" s="136">
        <f>IF(N186="nulová",J186,0)</f>
        <v>0</v>
      </c>
      <c r="BJ186" s="14" t="s">
        <v>80</v>
      </c>
      <c r="BK186" s="136">
        <f>ROUND(I186*H186,2)</f>
        <v>0</v>
      </c>
      <c r="BL186" s="14" t="s">
        <v>135</v>
      </c>
      <c r="BM186" s="135" t="s">
        <v>287</v>
      </c>
    </row>
    <row r="187" spans="2:65" s="1" customFormat="1" ht="11.25">
      <c r="B187" s="29"/>
      <c r="D187" s="137" t="s">
        <v>136</v>
      </c>
      <c r="F187" s="138" t="s">
        <v>288</v>
      </c>
      <c r="I187" s="139"/>
      <c r="L187" s="29"/>
      <c r="M187" s="140"/>
      <c r="T187" s="50"/>
      <c r="AT187" s="14" t="s">
        <v>136</v>
      </c>
      <c r="AU187" s="14" t="s">
        <v>82</v>
      </c>
    </row>
    <row r="188" spans="2:65" s="1" customFormat="1" ht="11.25">
      <c r="B188" s="29"/>
      <c r="D188" s="141" t="s">
        <v>138</v>
      </c>
      <c r="F188" s="142" t="s">
        <v>289</v>
      </c>
      <c r="I188" s="139"/>
      <c r="L188" s="29"/>
      <c r="M188" s="140"/>
      <c r="T188" s="50"/>
      <c r="AT188" s="14" t="s">
        <v>138</v>
      </c>
      <c r="AU188" s="14" t="s">
        <v>82</v>
      </c>
    </row>
    <row r="189" spans="2:65" s="1" customFormat="1" ht="39">
      <c r="B189" s="29"/>
      <c r="D189" s="137" t="s">
        <v>146</v>
      </c>
      <c r="F189" s="143" t="s">
        <v>290</v>
      </c>
      <c r="I189" s="139"/>
      <c r="L189" s="29"/>
      <c r="M189" s="140"/>
      <c r="T189" s="50"/>
      <c r="AT189" s="14" t="s">
        <v>146</v>
      </c>
      <c r="AU189" s="14" t="s">
        <v>82</v>
      </c>
    </row>
    <row r="190" spans="2:65" s="1" customFormat="1" ht="21.75" customHeight="1">
      <c r="B190" s="29"/>
      <c r="C190" s="124" t="s">
        <v>291</v>
      </c>
      <c r="D190" s="124" t="s">
        <v>130</v>
      </c>
      <c r="E190" s="125" t="s">
        <v>292</v>
      </c>
      <c r="F190" s="126" t="s">
        <v>293</v>
      </c>
      <c r="G190" s="127" t="s">
        <v>133</v>
      </c>
      <c r="H190" s="128">
        <v>49.624000000000002</v>
      </c>
      <c r="I190" s="129"/>
      <c r="J190" s="130">
        <f>ROUND(I190*H190,2)</f>
        <v>0</v>
      </c>
      <c r="K190" s="126" t="s">
        <v>19</v>
      </c>
      <c r="L190" s="29"/>
      <c r="M190" s="131" t="s">
        <v>19</v>
      </c>
      <c r="N190" s="132" t="s">
        <v>43</v>
      </c>
      <c r="P190" s="133">
        <f>O190*H190</f>
        <v>0</v>
      </c>
      <c r="Q190" s="133">
        <v>0</v>
      </c>
      <c r="R190" s="133">
        <f>Q190*H190</f>
        <v>0</v>
      </c>
      <c r="S190" s="133">
        <v>0</v>
      </c>
      <c r="T190" s="134">
        <f>S190*H190</f>
        <v>0</v>
      </c>
      <c r="AR190" s="135" t="s">
        <v>135</v>
      </c>
      <c r="AT190" s="135" t="s">
        <v>130</v>
      </c>
      <c r="AU190" s="135" t="s">
        <v>82</v>
      </c>
      <c r="AY190" s="14" t="s">
        <v>128</v>
      </c>
      <c r="BE190" s="136">
        <f>IF(N190="základní",J190,0)</f>
        <v>0</v>
      </c>
      <c r="BF190" s="136">
        <f>IF(N190="snížená",J190,0)</f>
        <v>0</v>
      </c>
      <c r="BG190" s="136">
        <f>IF(N190="zákl. přenesená",J190,0)</f>
        <v>0</v>
      </c>
      <c r="BH190" s="136">
        <f>IF(N190="sníž. přenesená",J190,0)</f>
        <v>0</v>
      </c>
      <c r="BI190" s="136">
        <f>IF(N190="nulová",J190,0)</f>
        <v>0</v>
      </c>
      <c r="BJ190" s="14" t="s">
        <v>80</v>
      </c>
      <c r="BK190" s="136">
        <f>ROUND(I190*H190,2)</f>
        <v>0</v>
      </c>
      <c r="BL190" s="14" t="s">
        <v>135</v>
      </c>
      <c r="BM190" s="135" t="s">
        <v>294</v>
      </c>
    </row>
    <row r="191" spans="2:65" s="1" customFormat="1" ht="11.25">
      <c r="B191" s="29"/>
      <c r="D191" s="137" t="s">
        <v>136</v>
      </c>
      <c r="F191" s="138" t="s">
        <v>293</v>
      </c>
      <c r="I191" s="139"/>
      <c r="L191" s="29"/>
      <c r="M191" s="140"/>
      <c r="T191" s="50"/>
      <c r="AT191" s="14" t="s">
        <v>136</v>
      </c>
      <c r="AU191" s="14" t="s">
        <v>82</v>
      </c>
    </row>
    <row r="192" spans="2:65" s="11" customFormat="1" ht="22.9" customHeight="1">
      <c r="B192" s="112"/>
      <c r="D192" s="113" t="s">
        <v>71</v>
      </c>
      <c r="E192" s="122" t="s">
        <v>182</v>
      </c>
      <c r="F192" s="122" t="s">
        <v>295</v>
      </c>
      <c r="I192" s="115"/>
      <c r="J192" s="123">
        <f>BK192</f>
        <v>0</v>
      </c>
      <c r="L192" s="112"/>
      <c r="M192" s="117"/>
      <c r="P192" s="118">
        <f>SUM(P193:P207)</f>
        <v>0</v>
      </c>
      <c r="R192" s="118">
        <f>SUM(R193:R207)</f>
        <v>7.9010258200000001</v>
      </c>
      <c r="T192" s="119">
        <f>SUM(T193:T207)</f>
        <v>7.5000000000000011E-2</v>
      </c>
      <c r="AR192" s="113" t="s">
        <v>80</v>
      </c>
      <c r="AT192" s="120" t="s">
        <v>71</v>
      </c>
      <c r="AU192" s="120" t="s">
        <v>80</v>
      </c>
      <c r="AY192" s="113" t="s">
        <v>128</v>
      </c>
      <c r="BK192" s="121">
        <f>SUM(BK193:BK207)</f>
        <v>0</v>
      </c>
    </row>
    <row r="193" spans="2:65" s="1" customFormat="1" ht="33" customHeight="1">
      <c r="B193" s="29"/>
      <c r="C193" s="124" t="s">
        <v>203</v>
      </c>
      <c r="D193" s="124" t="s">
        <v>130</v>
      </c>
      <c r="E193" s="125" t="s">
        <v>296</v>
      </c>
      <c r="F193" s="126" t="s">
        <v>297</v>
      </c>
      <c r="G193" s="127" t="s">
        <v>220</v>
      </c>
      <c r="H193" s="128">
        <v>21.6</v>
      </c>
      <c r="I193" s="129"/>
      <c r="J193" s="130">
        <f>ROUND(I193*H193,2)</f>
        <v>0</v>
      </c>
      <c r="K193" s="126" t="s">
        <v>134</v>
      </c>
      <c r="L193" s="29"/>
      <c r="M193" s="131" t="s">
        <v>19</v>
      </c>
      <c r="N193" s="132" t="s">
        <v>43</v>
      </c>
      <c r="P193" s="133">
        <f>O193*H193</f>
        <v>0</v>
      </c>
      <c r="Q193" s="133">
        <v>0.1295</v>
      </c>
      <c r="R193" s="133">
        <f>Q193*H193</f>
        <v>2.7972000000000001</v>
      </c>
      <c r="S193" s="133">
        <v>0</v>
      </c>
      <c r="T193" s="134">
        <f>S193*H193</f>
        <v>0</v>
      </c>
      <c r="AR193" s="135" t="s">
        <v>135</v>
      </c>
      <c r="AT193" s="135" t="s">
        <v>130</v>
      </c>
      <c r="AU193" s="135" t="s">
        <v>82</v>
      </c>
      <c r="AY193" s="14" t="s">
        <v>128</v>
      </c>
      <c r="BE193" s="136">
        <f>IF(N193="základní",J193,0)</f>
        <v>0</v>
      </c>
      <c r="BF193" s="136">
        <f>IF(N193="snížená",J193,0)</f>
        <v>0</v>
      </c>
      <c r="BG193" s="136">
        <f>IF(N193="zákl. přenesená",J193,0)</f>
        <v>0</v>
      </c>
      <c r="BH193" s="136">
        <f>IF(N193="sníž. přenesená",J193,0)</f>
        <v>0</v>
      </c>
      <c r="BI193" s="136">
        <f>IF(N193="nulová",J193,0)</f>
        <v>0</v>
      </c>
      <c r="BJ193" s="14" t="s">
        <v>80</v>
      </c>
      <c r="BK193" s="136">
        <f>ROUND(I193*H193,2)</f>
        <v>0</v>
      </c>
      <c r="BL193" s="14" t="s">
        <v>135</v>
      </c>
      <c r="BM193" s="135" t="s">
        <v>298</v>
      </c>
    </row>
    <row r="194" spans="2:65" s="1" customFormat="1" ht="29.25">
      <c r="B194" s="29"/>
      <c r="D194" s="137" t="s">
        <v>136</v>
      </c>
      <c r="F194" s="138" t="s">
        <v>299</v>
      </c>
      <c r="I194" s="139"/>
      <c r="L194" s="29"/>
      <c r="M194" s="140"/>
      <c r="T194" s="50"/>
      <c r="AT194" s="14" t="s">
        <v>136</v>
      </c>
      <c r="AU194" s="14" t="s">
        <v>82</v>
      </c>
    </row>
    <row r="195" spans="2:65" s="1" customFormat="1" ht="11.25">
      <c r="B195" s="29"/>
      <c r="D195" s="141" t="s">
        <v>138</v>
      </c>
      <c r="F195" s="142" t="s">
        <v>300</v>
      </c>
      <c r="I195" s="139"/>
      <c r="L195" s="29"/>
      <c r="M195" s="140"/>
      <c r="T195" s="50"/>
      <c r="AT195" s="14" t="s">
        <v>138</v>
      </c>
      <c r="AU195" s="14" t="s">
        <v>82</v>
      </c>
    </row>
    <row r="196" spans="2:65" s="1" customFormat="1" ht="97.5">
      <c r="B196" s="29"/>
      <c r="D196" s="137" t="s">
        <v>146</v>
      </c>
      <c r="F196" s="143" t="s">
        <v>301</v>
      </c>
      <c r="I196" s="139"/>
      <c r="L196" s="29"/>
      <c r="M196" s="140"/>
      <c r="T196" s="50"/>
      <c r="AT196" s="14" t="s">
        <v>146</v>
      </c>
      <c r="AU196" s="14" t="s">
        <v>82</v>
      </c>
    </row>
    <row r="197" spans="2:65" s="1" customFormat="1" ht="16.5" customHeight="1">
      <c r="B197" s="29"/>
      <c r="C197" s="144" t="s">
        <v>302</v>
      </c>
      <c r="D197" s="144" t="s">
        <v>213</v>
      </c>
      <c r="E197" s="145" t="s">
        <v>303</v>
      </c>
      <c r="F197" s="146" t="s">
        <v>304</v>
      </c>
      <c r="G197" s="147" t="s">
        <v>220</v>
      </c>
      <c r="H197" s="148">
        <v>21.6</v>
      </c>
      <c r="I197" s="149"/>
      <c r="J197" s="150">
        <f>ROUND(I197*H197,2)</f>
        <v>0</v>
      </c>
      <c r="K197" s="146" t="s">
        <v>134</v>
      </c>
      <c r="L197" s="151"/>
      <c r="M197" s="152" t="s">
        <v>19</v>
      </c>
      <c r="N197" s="153" t="s">
        <v>43</v>
      </c>
      <c r="P197" s="133">
        <f>O197*H197</f>
        <v>0</v>
      </c>
      <c r="Q197" s="133">
        <v>5.6120000000000003E-2</v>
      </c>
      <c r="R197" s="133">
        <f>Q197*H197</f>
        <v>1.2121920000000002</v>
      </c>
      <c r="S197" s="133">
        <v>0</v>
      </c>
      <c r="T197" s="134">
        <f>S197*H197</f>
        <v>0</v>
      </c>
      <c r="AR197" s="135" t="s">
        <v>151</v>
      </c>
      <c r="AT197" s="135" t="s">
        <v>213</v>
      </c>
      <c r="AU197" s="135" t="s">
        <v>82</v>
      </c>
      <c r="AY197" s="14" t="s">
        <v>128</v>
      </c>
      <c r="BE197" s="136">
        <f>IF(N197="základní",J197,0)</f>
        <v>0</v>
      </c>
      <c r="BF197" s="136">
        <f>IF(N197="snížená",J197,0)</f>
        <v>0</v>
      </c>
      <c r="BG197" s="136">
        <f>IF(N197="zákl. přenesená",J197,0)</f>
        <v>0</v>
      </c>
      <c r="BH197" s="136">
        <f>IF(N197="sníž. přenesená",J197,0)</f>
        <v>0</v>
      </c>
      <c r="BI197" s="136">
        <f>IF(N197="nulová",J197,0)</f>
        <v>0</v>
      </c>
      <c r="BJ197" s="14" t="s">
        <v>80</v>
      </c>
      <c r="BK197" s="136">
        <f>ROUND(I197*H197,2)</f>
        <v>0</v>
      </c>
      <c r="BL197" s="14" t="s">
        <v>135</v>
      </c>
      <c r="BM197" s="135" t="s">
        <v>305</v>
      </c>
    </row>
    <row r="198" spans="2:65" s="1" customFormat="1" ht="11.25">
      <c r="B198" s="29"/>
      <c r="D198" s="137" t="s">
        <v>136</v>
      </c>
      <c r="F198" s="138" t="s">
        <v>304</v>
      </c>
      <c r="I198" s="139"/>
      <c r="L198" s="29"/>
      <c r="M198" s="140"/>
      <c r="T198" s="50"/>
      <c r="AT198" s="14" t="s">
        <v>136</v>
      </c>
      <c r="AU198" s="14" t="s">
        <v>82</v>
      </c>
    </row>
    <row r="199" spans="2:65" s="1" customFormat="1" ht="24.2" customHeight="1">
      <c r="B199" s="29"/>
      <c r="C199" s="124" t="s">
        <v>209</v>
      </c>
      <c r="D199" s="124" t="s">
        <v>130</v>
      </c>
      <c r="E199" s="125" t="s">
        <v>306</v>
      </c>
      <c r="F199" s="126" t="s">
        <v>307</v>
      </c>
      <c r="G199" s="127" t="s">
        <v>133</v>
      </c>
      <c r="H199" s="128">
        <v>1.7230000000000001</v>
      </c>
      <c r="I199" s="129"/>
      <c r="J199" s="130">
        <f>ROUND(I199*H199,2)</f>
        <v>0</v>
      </c>
      <c r="K199" s="126" t="s">
        <v>134</v>
      </c>
      <c r="L199" s="29"/>
      <c r="M199" s="131" t="s">
        <v>19</v>
      </c>
      <c r="N199" s="132" t="s">
        <v>43</v>
      </c>
      <c r="P199" s="133">
        <f>O199*H199</f>
        <v>0</v>
      </c>
      <c r="Q199" s="133">
        <v>2.2563399999999998</v>
      </c>
      <c r="R199" s="133">
        <f>Q199*H199</f>
        <v>3.8876738199999998</v>
      </c>
      <c r="S199" s="133">
        <v>0</v>
      </c>
      <c r="T199" s="134">
        <f>S199*H199</f>
        <v>0</v>
      </c>
      <c r="AR199" s="135" t="s">
        <v>135</v>
      </c>
      <c r="AT199" s="135" t="s">
        <v>130</v>
      </c>
      <c r="AU199" s="135" t="s">
        <v>82</v>
      </c>
      <c r="AY199" s="14" t="s">
        <v>128</v>
      </c>
      <c r="BE199" s="136">
        <f>IF(N199="základní",J199,0)</f>
        <v>0</v>
      </c>
      <c r="BF199" s="136">
        <f>IF(N199="snížená",J199,0)</f>
        <v>0</v>
      </c>
      <c r="BG199" s="136">
        <f>IF(N199="zákl. přenesená",J199,0)</f>
        <v>0</v>
      </c>
      <c r="BH199" s="136">
        <f>IF(N199="sníž. přenesená",J199,0)</f>
        <v>0</v>
      </c>
      <c r="BI199" s="136">
        <f>IF(N199="nulová",J199,0)</f>
        <v>0</v>
      </c>
      <c r="BJ199" s="14" t="s">
        <v>80</v>
      </c>
      <c r="BK199" s="136">
        <f>ROUND(I199*H199,2)</f>
        <v>0</v>
      </c>
      <c r="BL199" s="14" t="s">
        <v>135</v>
      </c>
      <c r="BM199" s="135" t="s">
        <v>308</v>
      </c>
    </row>
    <row r="200" spans="2:65" s="1" customFormat="1" ht="19.5">
      <c r="B200" s="29"/>
      <c r="D200" s="137" t="s">
        <v>136</v>
      </c>
      <c r="F200" s="138" t="s">
        <v>309</v>
      </c>
      <c r="I200" s="139"/>
      <c r="L200" s="29"/>
      <c r="M200" s="140"/>
      <c r="T200" s="50"/>
      <c r="AT200" s="14" t="s">
        <v>136</v>
      </c>
      <c r="AU200" s="14" t="s">
        <v>82</v>
      </c>
    </row>
    <row r="201" spans="2:65" s="1" customFormat="1" ht="11.25">
      <c r="B201" s="29"/>
      <c r="D201" s="141" t="s">
        <v>138</v>
      </c>
      <c r="F201" s="142" t="s">
        <v>310</v>
      </c>
      <c r="I201" s="139"/>
      <c r="L201" s="29"/>
      <c r="M201" s="140"/>
      <c r="T201" s="50"/>
      <c r="AT201" s="14" t="s">
        <v>138</v>
      </c>
      <c r="AU201" s="14" t="s">
        <v>82</v>
      </c>
    </row>
    <row r="202" spans="2:65" s="1" customFormat="1" ht="16.5" customHeight="1">
      <c r="B202" s="29"/>
      <c r="C202" s="124" t="s">
        <v>311</v>
      </c>
      <c r="D202" s="124" t="s">
        <v>130</v>
      </c>
      <c r="E202" s="125" t="s">
        <v>312</v>
      </c>
      <c r="F202" s="126" t="s">
        <v>313</v>
      </c>
      <c r="G202" s="127" t="s">
        <v>314</v>
      </c>
      <c r="H202" s="128">
        <v>1</v>
      </c>
      <c r="I202" s="129"/>
      <c r="J202" s="130">
        <f>ROUND(I202*H202,2)</f>
        <v>0</v>
      </c>
      <c r="K202" s="126" t="s">
        <v>19</v>
      </c>
      <c r="L202" s="29"/>
      <c r="M202" s="131" t="s">
        <v>19</v>
      </c>
      <c r="N202" s="132" t="s">
        <v>43</v>
      </c>
      <c r="P202" s="133">
        <f>O202*H202</f>
        <v>0</v>
      </c>
      <c r="Q202" s="133">
        <v>0</v>
      </c>
      <c r="R202" s="133">
        <f>Q202*H202</f>
        <v>0</v>
      </c>
      <c r="S202" s="133">
        <v>0</v>
      </c>
      <c r="T202" s="134">
        <f>S202*H202</f>
        <v>0</v>
      </c>
      <c r="AR202" s="135" t="s">
        <v>135</v>
      </c>
      <c r="AT202" s="135" t="s">
        <v>130</v>
      </c>
      <c r="AU202" s="135" t="s">
        <v>82</v>
      </c>
      <c r="AY202" s="14" t="s">
        <v>128</v>
      </c>
      <c r="BE202" s="136">
        <f>IF(N202="základní",J202,0)</f>
        <v>0</v>
      </c>
      <c r="BF202" s="136">
        <f>IF(N202="snížená",J202,0)</f>
        <v>0</v>
      </c>
      <c r="BG202" s="136">
        <f>IF(N202="zákl. přenesená",J202,0)</f>
        <v>0</v>
      </c>
      <c r="BH202" s="136">
        <f>IF(N202="sníž. přenesená",J202,0)</f>
        <v>0</v>
      </c>
      <c r="BI202" s="136">
        <f>IF(N202="nulová",J202,0)</f>
        <v>0</v>
      </c>
      <c r="BJ202" s="14" t="s">
        <v>80</v>
      </c>
      <c r="BK202" s="136">
        <f>ROUND(I202*H202,2)</f>
        <v>0</v>
      </c>
      <c r="BL202" s="14" t="s">
        <v>135</v>
      </c>
      <c r="BM202" s="135" t="s">
        <v>315</v>
      </c>
    </row>
    <row r="203" spans="2:65" s="1" customFormat="1" ht="11.25">
      <c r="B203" s="29"/>
      <c r="D203" s="137" t="s">
        <v>136</v>
      </c>
      <c r="F203" s="138" t="s">
        <v>313</v>
      </c>
      <c r="I203" s="139"/>
      <c r="L203" s="29"/>
      <c r="M203" s="140"/>
      <c r="T203" s="50"/>
      <c r="AT203" s="14" t="s">
        <v>136</v>
      </c>
      <c r="AU203" s="14" t="s">
        <v>82</v>
      </c>
    </row>
    <row r="204" spans="2:65" s="1" customFormat="1" ht="24.2" customHeight="1">
      <c r="B204" s="29"/>
      <c r="C204" s="124" t="s">
        <v>217</v>
      </c>
      <c r="D204" s="124" t="s">
        <v>130</v>
      </c>
      <c r="E204" s="125" t="s">
        <v>316</v>
      </c>
      <c r="F204" s="126" t="s">
        <v>317</v>
      </c>
      <c r="G204" s="127" t="s">
        <v>220</v>
      </c>
      <c r="H204" s="128">
        <v>3</v>
      </c>
      <c r="I204" s="129"/>
      <c r="J204" s="130">
        <f>ROUND(I204*H204,2)</f>
        <v>0</v>
      </c>
      <c r="K204" s="126" t="s">
        <v>134</v>
      </c>
      <c r="L204" s="29"/>
      <c r="M204" s="131" t="s">
        <v>19</v>
      </c>
      <c r="N204" s="132" t="s">
        <v>43</v>
      </c>
      <c r="P204" s="133">
        <f>O204*H204</f>
        <v>0</v>
      </c>
      <c r="Q204" s="133">
        <v>1.32E-3</v>
      </c>
      <c r="R204" s="133">
        <f>Q204*H204</f>
        <v>3.96E-3</v>
      </c>
      <c r="S204" s="133">
        <v>2.5000000000000001E-2</v>
      </c>
      <c r="T204" s="134">
        <f>S204*H204</f>
        <v>7.5000000000000011E-2</v>
      </c>
      <c r="AR204" s="135" t="s">
        <v>135</v>
      </c>
      <c r="AT204" s="135" t="s">
        <v>130</v>
      </c>
      <c r="AU204" s="135" t="s">
        <v>82</v>
      </c>
      <c r="AY204" s="14" t="s">
        <v>128</v>
      </c>
      <c r="BE204" s="136">
        <f>IF(N204="základní",J204,0)</f>
        <v>0</v>
      </c>
      <c r="BF204" s="136">
        <f>IF(N204="snížená",J204,0)</f>
        <v>0</v>
      </c>
      <c r="BG204" s="136">
        <f>IF(N204="zákl. přenesená",J204,0)</f>
        <v>0</v>
      </c>
      <c r="BH204" s="136">
        <f>IF(N204="sníž. přenesená",J204,0)</f>
        <v>0</v>
      </c>
      <c r="BI204" s="136">
        <f>IF(N204="nulová",J204,0)</f>
        <v>0</v>
      </c>
      <c r="BJ204" s="14" t="s">
        <v>80</v>
      </c>
      <c r="BK204" s="136">
        <f>ROUND(I204*H204,2)</f>
        <v>0</v>
      </c>
      <c r="BL204" s="14" t="s">
        <v>135</v>
      </c>
      <c r="BM204" s="135" t="s">
        <v>318</v>
      </c>
    </row>
    <row r="205" spans="2:65" s="1" customFormat="1" ht="29.25">
      <c r="B205" s="29"/>
      <c r="D205" s="137" t="s">
        <v>136</v>
      </c>
      <c r="F205" s="138" t="s">
        <v>319</v>
      </c>
      <c r="I205" s="139"/>
      <c r="L205" s="29"/>
      <c r="M205" s="140"/>
      <c r="T205" s="50"/>
      <c r="AT205" s="14" t="s">
        <v>136</v>
      </c>
      <c r="AU205" s="14" t="s">
        <v>82</v>
      </c>
    </row>
    <row r="206" spans="2:65" s="1" customFormat="1" ht="11.25">
      <c r="B206" s="29"/>
      <c r="D206" s="141" t="s">
        <v>138</v>
      </c>
      <c r="F206" s="142" t="s">
        <v>320</v>
      </c>
      <c r="I206" s="139"/>
      <c r="L206" s="29"/>
      <c r="M206" s="140"/>
      <c r="T206" s="50"/>
      <c r="AT206" s="14" t="s">
        <v>138</v>
      </c>
      <c r="AU206" s="14" t="s">
        <v>82</v>
      </c>
    </row>
    <row r="207" spans="2:65" s="1" customFormat="1" ht="58.5">
      <c r="B207" s="29"/>
      <c r="D207" s="137" t="s">
        <v>146</v>
      </c>
      <c r="F207" s="143" t="s">
        <v>321</v>
      </c>
      <c r="I207" s="139"/>
      <c r="L207" s="29"/>
      <c r="M207" s="140"/>
      <c r="T207" s="50"/>
      <c r="AT207" s="14" t="s">
        <v>146</v>
      </c>
      <c r="AU207" s="14" t="s">
        <v>82</v>
      </c>
    </row>
    <row r="208" spans="2:65" s="11" customFormat="1" ht="22.9" customHeight="1">
      <c r="B208" s="112"/>
      <c r="D208" s="113" t="s">
        <v>71</v>
      </c>
      <c r="E208" s="122" t="s">
        <v>322</v>
      </c>
      <c r="F208" s="122" t="s">
        <v>323</v>
      </c>
      <c r="I208" s="115"/>
      <c r="J208" s="123">
        <f>BK208</f>
        <v>0</v>
      </c>
      <c r="L208" s="112"/>
      <c r="M208" s="117"/>
      <c r="P208" s="118">
        <f>SUM(P209:P223)</f>
        <v>0</v>
      </c>
      <c r="R208" s="118">
        <f>SUM(R209:R223)</f>
        <v>0</v>
      </c>
      <c r="T208" s="119">
        <f>SUM(T209:T223)</f>
        <v>0</v>
      </c>
      <c r="AR208" s="113" t="s">
        <v>80</v>
      </c>
      <c r="AT208" s="120" t="s">
        <v>71</v>
      </c>
      <c r="AU208" s="120" t="s">
        <v>80</v>
      </c>
      <c r="AY208" s="113" t="s">
        <v>128</v>
      </c>
      <c r="BK208" s="121">
        <f>SUM(BK209:BK223)</f>
        <v>0</v>
      </c>
    </row>
    <row r="209" spans="2:65" s="1" customFormat="1" ht="33" customHeight="1">
      <c r="B209" s="29"/>
      <c r="C209" s="124" t="s">
        <v>324</v>
      </c>
      <c r="D209" s="124" t="s">
        <v>130</v>
      </c>
      <c r="E209" s="125" t="s">
        <v>325</v>
      </c>
      <c r="F209" s="126" t="s">
        <v>326</v>
      </c>
      <c r="G209" s="127" t="s">
        <v>178</v>
      </c>
      <c r="H209" s="128">
        <v>8.5239999999999991</v>
      </c>
      <c r="I209" s="129"/>
      <c r="J209" s="130">
        <f>ROUND(I209*H209,2)</f>
        <v>0</v>
      </c>
      <c r="K209" s="126" t="s">
        <v>134</v>
      </c>
      <c r="L209" s="29"/>
      <c r="M209" s="131" t="s">
        <v>19</v>
      </c>
      <c r="N209" s="132" t="s">
        <v>43</v>
      </c>
      <c r="P209" s="133">
        <f>O209*H209</f>
        <v>0</v>
      </c>
      <c r="Q209" s="133">
        <v>0</v>
      </c>
      <c r="R209" s="133">
        <f>Q209*H209</f>
        <v>0</v>
      </c>
      <c r="S209" s="133">
        <v>0</v>
      </c>
      <c r="T209" s="134">
        <f>S209*H209</f>
        <v>0</v>
      </c>
      <c r="AR209" s="135" t="s">
        <v>135</v>
      </c>
      <c r="AT209" s="135" t="s">
        <v>130</v>
      </c>
      <c r="AU209" s="135" t="s">
        <v>82</v>
      </c>
      <c r="AY209" s="14" t="s">
        <v>128</v>
      </c>
      <c r="BE209" s="136">
        <f>IF(N209="základní",J209,0)</f>
        <v>0</v>
      </c>
      <c r="BF209" s="136">
        <f>IF(N209="snížená",J209,0)</f>
        <v>0</v>
      </c>
      <c r="BG209" s="136">
        <f>IF(N209="zákl. přenesená",J209,0)</f>
        <v>0</v>
      </c>
      <c r="BH209" s="136">
        <f>IF(N209="sníž. přenesená",J209,0)</f>
        <v>0</v>
      </c>
      <c r="BI209" s="136">
        <f>IF(N209="nulová",J209,0)</f>
        <v>0</v>
      </c>
      <c r="BJ209" s="14" t="s">
        <v>80</v>
      </c>
      <c r="BK209" s="136">
        <f>ROUND(I209*H209,2)</f>
        <v>0</v>
      </c>
      <c r="BL209" s="14" t="s">
        <v>135</v>
      </c>
      <c r="BM209" s="135" t="s">
        <v>327</v>
      </c>
    </row>
    <row r="210" spans="2:65" s="1" customFormat="1" ht="19.5">
      <c r="B210" s="29"/>
      <c r="D210" s="137" t="s">
        <v>136</v>
      </c>
      <c r="F210" s="138" t="s">
        <v>328</v>
      </c>
      <c r="I210" s="139"/>
      <c r="L210" s="29"/>
      <c r="M210" s="140"/>
      <c r="T210" s="50"/>
      <c r="AT210" s="14" t="s">
        <v>136</v>
      </c>
      <c r="AU210" s="14" t="s">
        <v>82</v>
      </c>
    </row>
    <row r="211" spans="2:65" s="1" customFormat="1" ht="11.25">
      <c r="B211" s="29"/>
      <c r="D211" s="141" t="s">
        <v>138</v>
      </c>
      <c r="F211" s="142" t="s">
        <v>329</v>
      </c>
      <c r="I211" s="139"/>
      <c r="L211" s="29"/>
      <c r="M211" s="140"/>
      <c r="T211" s="50"/>
      <c r="AT211" s="14" t="s">
        <v>138</v>
      </c>
      <c r="AU211" s="14" t="s">
        <v>82</v>
      </c>
    </row>
    <row r="212" spans="2:65" s="1" customFormat="1" ht="78">
      <c r="B212" s="29"/>
      <c r="D212" s="137" t="s">
        <v>146</v>
      </c>
      <c r="F212" s="143" t="s">
        <v>330</v>
      </c>
      <c r="I212" s="139"/>
      <c r="L212" s="29"/>
      <c r="M212" s="140"/>
      <c r="T212" s="50"/>
      <c r="AT212" s="14" t="s">
        <v>146</v>
      </c>
      <c r="AU212" s="14" t="s">
        <v>82</v>
      </c>
    </row>
    <row r="213" spans="2:65" s="1" customFormat="1" ht="21.75" customHeight="1">
      <c r="B213" s="29"/>
      <c r="C213" s="124" t="s">
        <v>221</v>
      </c>
      <c r="D213" s="124" t="s">
        <v>130</v>
      </c>
      <c r="E213" s="125" t="s">
        <v>331</v>
      </c>
      <c r="F213" s="126" t="s">
        <v>332</v>
      </c>
      <c r="G213" s="127" t="s">
        <v>178</v>
      </c>
      <c r="H213" s="128">
        <v>85.24</v>
      </c>
      <c r="I213" s="129"/>
      <c r="J213" s="130">
        <f>ROUND(I213*H213,2)</f>
        <v>0</v>
      </c>
      <c r="K213" s="126" t="s">
        <v>134</v>
      </c>
      <c r="L213" s="29"/>
      <c r="M213" s="131" t="s">
        <v>19</v>
      </c>
      <c r="N213" s="132" t="s">
        <v>43</v>
      </c>
      <c r="P213" s="133">
        <f>O213*H213</f>
        <v>0</v>
      </c>
      <c r="Q213" s="133">
        <v>0</v>
      </c>
      <c r="R213" s="133">
        <f>Q213*H213</f>
        <v>0</v>
      </c>
      <c r="S213" s="133">
        <v>0</v>
      </c>
      <c r="T213" s="134">
        <f>S213*H213</f>
        <v>0</v>
      </c>
      <c r="AR213" s="135" t="s">
        <v>135</v>
      </c>
      <c r="AT213" s="135" t="s">
        <v>130</v>
      </c>
      <c r="AU213" s="135" t="s">
        <v>82</v>
      </c>
      <c r="AY213" s="14" t="s">
        <v>128</v>
      </c>
      <c r="BE213" s="136">
        <f>IF(N213="základní",J213,0)</f>
        <v>0</v>
      </c>
      <c r="BF213" s="136">
        <f>IF(N213="snížená",J213,0)</f>
        <v>0</v>
      </c>
      <c r="BG213" s="136">
        <f>IF(N213="zákl. přenesená",J213,0)</f>
        <v>0</v>
      </c>
      <c r="BH213" s="136">
        <f>IF(N213="sníž. přenesená",J213,0)</f>
        <v>0</v>
      </c>
      <c r="BI213" s="136">
        <f>IF(N213="nulová",J213,0)</f>
        <v>0</v>
      </c>
      <c r="BJ213" s="14" t="s">
        <v>80</v>
      </c>
      <c r="BK213" s="136">
        <f>ROUND(I213*H213,2)</f>
        <v>0</v>
      </c>
      <c r="BL213" s="14" t="s">
        <v>135</v>
      </c>
      <c r="BM213" s="135" t="s">
        <v>333</v>
      </c>
    </row>
    <row r="214" spans="2:65" s="1" customFormat="1" ht="29.25">
      <c r="B214" s="29"/>
      <c r="D214" s="137" t="s">
        <v>136</v>
      </c>
      <c r="F214" s="138" t="s">
        <v>334</v>
      </c>
      <c r="I214" s="139"/>
      <c r="L214" s="29"/>
      <c r="M214" s="140"/>
      <c r="T214" s="50"/>
      <c r="AT214" s="14" t="s">
        <v>136</v>
      </c>
      <c r="AU214" s="14" t="s">
        <v>82</v>
      </c>
    </row>
    <row r="215" spans="2:65" s="1" customFormat="1" ht="11.25">
      <c r="B215" s="29"/>
      <c r="D215" s="141" t="s">
        <v>138</v>
      </c>
      <c r="F215" s="142" t="s">
        <v>335</v>
      </c>
      <c r="I215" s="139"/>
      <c r="L215" s="29"/>
      <c r="M215" s="140"/>
      <c r="T215" s="50"/>
      <c r="AT215" s="14" t="s">
        <v>138</v>
      </c>
      <c r="AU215" s="14" t="s">
        <v>82</v>
      </c>
    </row>
    <row r="216" spans="2:65" s="1" customFormat="1" ht="78">
      <c r="B216" s="29"/>
      <c r="D216" s="137" t="s">
        <v>146</v>
      </c>
      <c r="F216" s="143" t="s">
        <v>330</v>
      </c>
      <c r="I216" s="139"/>
      <c r="L216" s="29"/>
      <c r="M216" s="140"/>
      <c r="T216" s="50"/>
      <c r="AT216" s="14" t="s">
        <v>146</v>
      </c>
      <c r="AU216" s="14" t="s">
        <v>82</v>
      </c>
    </row>
    <row r="217" spans="2:65" s="1" customFormat="1" ht="16.5" customHeight="1">
      <c r="B217" s="29"/>
      <c r="C217" s="124" t="s">
        <v>336</v>
      </c>
      <c r="D217" s="124" t="s">
        <v>130</v>
      </c>
      <c r="E217" s="125" t="s">
        <v>337</v>
      </c>
      <c r="F217" s="126" t="s">
        <v>338</v>
      </c>
      <c r="G217" s="127" t="s">
        <v>178</v>
      </c>
      <c r="H217" s="128">
        <v>8.5239999999999991</v>
      </c>
      <c r="I217" s="129"/>
      <c r="J217" s="130">
        <f>ROUND(I217*H217,2)</f>
        <v>0</v>
      </c>
      <c r="K217" s="126" t="s">
        <v>134</v>
      </c>
      <c r="L217" s="29"/>
      <c r="M217" s="131" t="s">
        <v>19</v>
      </c>
      <c r="N217" s="132" t="s">
        <v>43</v>
      </c>
      <c r="P217" s="133">
        <f>O217*H217</f>
        <v>0</v>
      </c>
      <c r="Q217" s="133">
        <v>0</v>
      </c>
      <c r="R217" s="133">
        <f>Q217*H217</f>
        <v>0</v>
      </c>
      <c r="S217" s="133">
        <v>0</v>
      </c>
      <c r="T217" s="134">
        <f>S217*H217</f>
        <v>0</v>
      </c>
      <c r="AR217" s="135" t="s">
        <v>135</v>
      </c>
      <c r="AT217" s="135" t="s">
        <v>130</v>
      </c>
      <c r="AU217" s="135" t="s">
        <v>82</v>
      </c>
      <c r="AY217" s="14" t="s">
        <v>128</v>
      </c>
      <c r="BE217" s="136">
        <f>IF(N217="základní",J217,0)</f>
        <v>0</v>
      </c>
      <c r="BF217" s="136">
        <f>IF(N217="snížená",J217,0)</f>
        <v>0</v>
      </c>
      <c r="BG217" s="136">
        <f>IF(N217="zákl. přenesená",J217,0)</f>
        <v>0</v>
      </c>
      <c r="BH217" s="136">
        <f>IF(N217="sníž. přenesená",J217,0)</f>
        <v>0</v>
      </c>
      <c r="BI217" s="136">
        <f>IF(N217="nulová",J217,0)</f>
        <v>0</v>
      </c>
      <c r="BJ217" s="14" t="s">
        <v>80</v>
      </c>
      <c r="BK217" s="136">
        <f>ROUND(I217*H217,2)</f>
        <v>0</v>
      </c>
      <c r="BL217" s="14" t="s">
        <v>135</v>
      </c>
      <c r="BM217" s="135" t="s">
        <v>339</v>
      </c>
    </row>
    <row r="218" spans="2:65" s="1" customFormat="1" ht="19.5">
      <c r="B218" s="29"/>
      <c r="D218" s="137" t="s">
        <v>136</v>
      </c>
      <c r="F218" s="138" t="s">
        <v>340</v>
      </c>
      <c r="I218" s="139"/>
      <c r="L218" s="29"/>
      <c r="M218" s="140"/>
      <c r="T218" s="50"/>
      <c r="AT218" s="14" t="s">
        <v>136</v>
      </c>
      <c r="AU218" s="14" t="s">
        <v>82</v>
      </c>
    </row>
    <row r="219" spans="2:65" s="1" customFormat="1" ht="11.25">
      <c r="B219" s="29"/>
      <c r="D219" s="141" t="s">
        <v>138</v>
      </c>
      <c r="F219" s="142" t="s">
        <v>341</v>
      </c>
      <c r="I219" s="139"/>
      <c r="L219" s="29"/>
      <c r="M219" s="140"/>
      <c r="T219" s="50"/>
      <c r="AT219" s="14" t="s">
        <v>138</v>
      </c>
      <c r="AU219" s="14" t="s">
        <v>82</v>
      </c>
    </row>
    <row r="220" spans="2:65" s="1" customFormat="1" ht="39">
      <c r="B220" s="29"/>
      <c r="D220" s="137" t="s">
        <v>146</v>
      </c>
      <c r="F220" s="143" t="s">
        <v>342</v>
      </c>
      <c r="I220" s="139"/>
      <c r="L220" s="29"/>
      <c r="M220" s="140"/>
      <c r="T220" s="50"/>
      <c r="AT220" s="14" t="s">
        <v>146</v>
      </c>
      <c r="AU220" s="14" t="s">
        <v>82</v>
      </c>
    </row>
    <row r="221" spans="2:65" s="1" customFormat="1" ht="37.9" customHeight="1">
      <c r="B221" s="29"/>
      <c r="C221" s="124" t="s">
        <v>228</v>
      </c>
      <c r="D221" s="124" t="s">
        <v>130</v>
      </c>
      <c r="E221" s="125" t="s">
        <v>343</v>
      </c>
      <c r="F221" s="126" t="s">
        <v>344</v>
      </c>
      <c r="G221" s="127" t="s">
        <v>178</v>
      </c>
      <c r="H221" s="128">
        <v>8.5239999999999991</v>
      </c>
      <c r="I221" s="129"/>
      <c r="J221" s="130">
        <f>ROUND(I221*H221,2)</f>
        <v>0</v>
      </c>
      <c r="K221" s="126" t="s">
        <v>134</v>
      </c>
      <c r="L221" s="29"/>
      <c r="M221" s="131" t="s">
        <v>19</v>
      </c>
      <c r="N221" s="132" t="s">
        <v>43</v>
      </c>
      <c r="P221" s="133">
        <f>O221*H221</f>
        <v>0</v>
      </c>
      <c r="Q221" s="133">
        <v>0</v>
      </c>
      <c r="R221" s="133">
        <f>Q221*H221</f>
        <v>0</v>
      </c>
      <c r="S221" s="133">
        <v>0</v>
      </c>
      <c r="T221" s="134">
        <f>S221*H221</f>
        <v>0</v>
      </c>
      <c r="AR221" s="135" t="s">
        <v>135</v>
      </c>
      <c r="AT221" s="135" t="s">
        <v>130</v>
      </c>
      <c r="AU221" s="135" t="s">
        <v>82</v>
      </c>
      <c r="AY221" s="14" t="s">
        <v>128</v>
      </c>
      <c r="BE221" s="136">
        <f>IF(N221="základní",J221,0)</f>
        <v>0</v>
      </c>
      <c r="BF221" s="136">
        <f>IF(N221="snížená",J221,0)</f>
        <v>0</v>
      </c>
      <c r="BG221" s="136">
        <f>IF(N221="zákl. přenesená",J221,0)</f>
        <v>0</v>
      </c>
      <c r="BH221" s="136">
        <f>IF(N221="sníž. přenesená",J221,0)</f>
        <v>0</v>
      </c>
      <c r="BI221" s="136">
        <f>IF(N221="nulová",J221,0)</f>
        <v>0</v>
      </c>
      <c r="BJ221" s="14" t="s">
        <v>80</v>
      </c>
      <c r="BK221" s="136">
        <f>ROUND(I221*H221,2)</f>
        <v>0</v>
      </c>
      <c r="BL221" s="14" t="s">
        <v>135</v>
      </c>
      <c r="BM221" s="135" t="s">
        <v>345</v>
      </c>
    </row>
    <row r="222" spans="2:65" s="1" customFormat="1" ht="29.25">
      <c r="B222" s="29"/>
      <c r="D222" s="137" t="s">
        <v>136</v>
      </c>
      <c r="F222" s="138" t="s">
        <v>346</v>
      </c>
      <c r="I222" s="139"/>
      <c r="L222" s="29"/>
      <c r="M222" s="140"/>
      <c r="T222" s="50"/>
      <c r="AT222" s="14" t="s">
        <v>136</v>
      </c>
      <c r="AU222" s="14" t="s">
        <v>82</v>
      </c>
    </row>
    <row r="223" spans="2:65" s="1" customFormat="1" ht="11.25">
      <c r="B223" s="29"/>
      <c r="D223" s="141" t="s">
        <v>138</v>
      </c>
      <c r="F223" s="142" t="s">
        <v>347</v>
      </c>
      <c r="I223" s="139"/>
      <c r="L223" s="29"/>
      <c r="M223" s="140"/>
      <c r="T223" s="50"/>
      <c r="AT223" s="14" t="s">
        <v>138</v>
      </c>
      <c r="AU223" s="14" t="s">
        <v>82</v>
      </c>
    </row>
    <row r="224" spans="2:65" s="11" customFormat="1" ht="22.9" customHeight="1">
      <c r="B224" s="112"/>
      <c r="D224" s="113" t="s">
        <v>71</v>
      </c>
      <c r="E224" s="122" t="s">
        <v>348</v>
      </c>
      <c r="F224" s="122" t="s">
        <v>349</v>
      </c>
      <c r="I224" s="115"/>
      <c r="J224" s="123">
        <f>BK224</f>
        <v>0</v>
      </c>
      <c r="L224" s="112"/>
      <c r="M224" s="117"/>
      <c r="P224" s="118">
        <f>SUM(P225:P227)</f>
        <v>0</v>
      </c>
      <c r="R224" s="118">
        <f>SUM(R225:R227)</f>
        <v>0</v>
      </c>
      <c r="T224" s="119">
        <f>SUM(T225:T227)</f>
        <v>0</v>
      </c>
      <c r="AR224" s="113" t="s">
        <v>80</v>
      </c>
      <c r="AT224" s="120" t="s">
        <v>71</v>
      </c>
      <c r="AU224" s="120" t="s">
        <v>80</v>
      </c>
      <c r="AY224" s="113" t="s">
        <v>128</v>
      </c>
      <c r="BK224" s="121">
        <f>SUM(BK225:BK227)</f>
        <v>0</v>
      </c>
    </row>
    <row r="225" spans="2:65" s="1" customFormat="1" ht="24.2" customHeight="1">
      <c r="B225" s="29"/>
      <c r="C225" s="124" t="s">
        <v>350</v>
      </c>
      <c r="D225" s="124" t="s">
        <v>130</v>
      </c>
      <c r="E225" s="125" t="s">
        <v>351</v>
      </c>
      <c r="F225" s="126" t="s">
        <v>352</v>
      </c>
      <c r="G225" s="127" t="s">
        <v>178</v>
      </c>
      <c r="H225" s="128">
        <v>39.124000000000002</v>
      </c>
      <c r="I225" s="129"/>
      <c r="J225" s="130">
        <f>ROUND(I225*H225,2)</f>
        <v>0</v>
      </c>
      <c r="K225" s="126" t="s">
        <v>134</v>
      </c>
      <c r="L225" s="29"/>
      <c r="M225" s="131" t="s">
        <v>19</v>
      </c>
      <c r="N225" s="132" t="s">
        <v>43</v>
      </c>
      <c r="P225" s="133">
        <f>O225*H225</f>
        <v>0</v>
      </c>
      <c r="Q225" s="133">
        <v>0</v>
      </c>
      <c r="R225" s="133">
        <f>Q225*H225</f>
        <v>0</v>
      </c>
      <c r="S225" s="133">
        <v>0</v>
      </c>
      <c r="T225" s="134">
        <f>S225*H225</f>
        <v>0</v>
      </c>
      <c r="AR225" s="135" t="s">
        <v>135</v>
      </c>
      <c r="AT225" s="135" t="s">
        <v>130</v>
      </c>
      <c r="AU225" s="135" t="s">
        <v>82</v>
      </c>
      <c r="AY225" s="14" t="s">
        <v>128</v>
      </c>
      <c r="BE225" s="136">
        <f>IF(N225="základní",J225,0)</f>
        <v>0</v>
      </c>
      <c r="BF225" s="136">
        <f>IF(N225="snížená",J225,0)</f>
        <v>0</v>
      </c>
      <c r="BG225" s="136">
        <f>IF(N225="zákl. přenesená",J225,0)</f>
        <v>0</v>
      </c>
      <c r="BH225" s="136">
        <f>IF(N225="sníž. přenesená",J225,0)</f>
        <v>0</v>
      </c>
      <c r="BI225" s="136">
        <f>IF(N225="nulová",J225,0)</f>
        <v>0</v>
      </c>
      <c r="BJ225" s="14" t="s">
        <v>80</v>
      </c>
      <c r="BK225" s="136">
        <f>ROUND(I225*H225,2)</f>
        <v>0</v>
      </c>
      <c r="BL225" s="14" t="s">
        <v>135</v>
      </c>
      <c r="BM225" s="135" t="s">
        <v>353</v>
      </c>
    </row>
    <row r="226" spans="2:65" s="1" customFormat="1" ht="19.5">
      <c r="B226" s="29"/>
      <c r="D226" s="137" t="s">
        <v>136</v>
      </c>
      <c r="F226" s="138" t="s">
        <v>354</v>
      </c>
      <c r="I226" s="139"/>
      <c r="L226" s="29"/>
      <c r="M226" s="140"/>
      <c r="T226" s="50"/>
      <c r="AT226" s="14" t="s">
        <v>136</v>
      </c>
      <c r="AU226" s="14" t="s">
        <v>82</v>
      </c>
    </row>
    <row r="227" spans="2:65" s="1" customFormat="1" ht="11.25">
      <c r="B227" s="29"/>
      <c r="D227" s="141" t="s">
        <v>138</v>
      </c>
      <c r="F227" s="142" t="s">
        <v>355</v>
      </c>
      <c r="I227" s="139"/>
      <c r="L227" s="29"/>
      <c r="M227" s="140"/>
      <c r="T227" s="50"/>
      <c r="AT227" s="14" t="s">
        <v>138</v>
      </c>
      <c r="AU227" s="14" t="s">
        <v>82</v>
      </c>
    </row>
    <row r="228" spans="2:65" s="11" customFormat="1" ht="25.9" customHeight="1">
      <c r="B228" s="112"/>
      <c r="D228" s="113" t="s">
        <v>71</v>
      </c>
      <c r="E228" s="114" t="s">
        <v>356</v>
      </c>
      <c r="F228" s="114" t="s">
        <v>357</v>
      </c>
      <c r="I228" s="115"/>
      <c r="J228" s="116">
        <f>BK228</f>
        <v>0</v>
      </c>
      <c r="L228" s="112"/>
      <c r="M228" s="117"/>
      <c r="P228" s="118">
        <f>P229</f>
        <v>0</v>
      </c>
      <c r="R228" s="118">
        <f>R229</f>
        <v>0</v>
      </c>
      <c r="T228" s="119">
        <f>T229</f>
        <v>0</v>
      </c>
      <c r="AR228" s="113" t="s">
        <v>82</v>
      </c>
      <c r="AT228" s="120" t="s">
        <v>71</v>
      </c>
      <c r="AU228" s="120" t="s">
        <v>72</v>
      </c>
      <c r="AY228" s="113" t="s">
        <v>128</v>
      </c>
      <c r="BK228" s="121">
        <f>BK229</f>
        <v>0</v>
      </c>
    </row>
    <row r="229" spans="2:65" s="11" customFormat="1" ht="22.9" customHeight="1">
      <c r="B229" s="112"/>
      <c r="D229" s="113" t="s">
        <v>71</v>
      </c>
      <c r="E229" s="122" t="s">
        <v>358</v>
      </c>
      <c r="F229" s="122" t="s">
        <v>359</v>
      </c>
      <c r="I229" s="115"/>
      <c r="J229" s="123">
        <f>BK229</f>
        <v>0</v>
      </c>
      <c r="L229" s="112"/>
      <c r="M229" s="117"/>
      <c r="P229" s="118">
        <f>SUM(P230:P235)</f>
        <v>0</v>
      </c>
      <c r="R229" s="118">
        <f>SUM(R230:R235)</f>
        <v>0</v>
      </c>
      <c r="T229" s="119">
        <f>SUM(T230:T235)</f>
        <v>0</v>
      </c>
      <c r="AR229" s="113" t="s">
        <v>82</v>
      </c>
      <c r="AT229" s="120" t="s">
        <v>71</v>
      </c>
      <c r="AU229" s="120" t="s">
        <v>80</v>
      </c>
      <c r="AY229" s="113" t="s">
        <v>128</v>
      </c>
      <c r="BK229" s="121">
        <f>SUM(BK230:BK235)</f>
        <v>0</v>
      </c>
    </row>
    <row r="230" spans="2:65" s="1" customFormat="1" ht="24.2" customHeight="1">
      <c r="B230" s="29"/>
      <c r="C230" s="124" t="s">
        <v>236</v>
      </c>
      <c r="D230" s="124" t="s">
        <v>130</v>
      </c>
      <c r="E230" s="125" t="s">
        <v>360</v>
      </c>
      <c r="F230" s="126" t="s">
        <v>361</v>
      </c>
      <c r="G230" s="127" t="s">
        <v>314</v>
      </c>
      <c r="H230" s="128">
        <v>3</v>
      </c>
      <c r="I230" s="129"/>
      <c r="J230" s="130">
        <f>ROUND(I230*H230,2)</f>
        <v>0</v>
      </c>
      <c r="K230" s="126" t="s">
        <v>19</v>
      </c>
      <c r="L230" s="29"/>
      <c r="M230" s="131" t="s">
        <v>19</v>
      </c>
      <c r="N230" s="132" t="s">
        <v>43</v>
      </c>
      <c r="P230" s="133">
        <f>O230*H230</f>
        <v>0</v>
      </c>
      <c r="Q230" s="133">
        <v>0</v>
      </c>
      <c r="R230" s="133">
        <f>Q230*H230</f>
        <v>0</v>
      </c>
      <c r="S230" s="133">
        <v>0</v>
      </c>
      <c r="T230" s="134">
        <f>S230*H230</f>
        <v>0</v>
      </c>
      <c r="AR230" s="135" t="s">
        <v>167</v>
      </c>
      <c r="AT230" s="135" t="s">
        <v>130</v>
      </c>
      <c r="AU230" s="135" t="s">
        <v>82</v>
      </c>
      <c r="AY230" s="14" t="s">
        <v>128</v>
      </c>
      <c r="BE230" s="136">
        <f>IF(N230="základní",J230,0)</f>
        <v>0</v>
      </c>
      <c r="BF230" s="136">
        <f>IF(N230="snížená",J230,0)</f>
        <v>0</v>
      </c>
      <c r="BG230" s="136">
        <f>IF(N230="zákl. přenesená",J230,0)</f>
        <v>0</v>
      </c>
      <c r="BH230" s="136">
        <f>IF(N230="sníž. přenesená",J230,0)</f>
        <v>0</v>
      </c>
      <c r="BI230" s="136">
        <f>IF(N230="nulová",J230,0)</f>
        <v>0</v>
      </c>
      <c r="BJ230" s="14" t="s">
        <v>80</v>
      </c>
      <c r="BK230" s="136">
        <f>ROUND(I230*H230,2)</f>
        <v>0</v>
      </c>
      <c r="BL230" s="14" t="s">
        <v>167</v>
      </c>
      <c r="BM230" s="135" t="s">
        <v>362</v>
      </c>
    </row>
    <row r="231" spans="2:65" s="1" customFormat="1" ht="19.5">
      <c r="B231" s="29"/>
      <c r="D231" s="137" t="s">
        <v>136</v>
      </c>
      <c r="F231" s="138" t="s">
        <v>361</v>
      </c>
      <c r="I231" s="139"/>
      <c r="L231" s="29"/>
      <c r="M231" s="140"/>
      <c r="T231" s="50"/>
      <c r="AT231" s="14" t="s">
        <v>136</v>
      </c>
      <c r="AU231" s="14" t="s">
        <v>82</v>
      </c>
    </row>
    <row r="232" spans="2:65" s="1" customFormat="1" ht="24.2" customHeight="1">
      <c r="B232" s="29"/>
      <c r="C232" s="124" t="s">
        <v>363</v>
      </c>
      <c r="D232" s="124" t="s">
        <v>130</v>
      </c>
      <c r="E232" s="125" t="s">
        <v>364</v>
      </c>
      <c r="F232" s="126" t="s">
        <v>365</v>
      </c>
      <c r="G232" s="127" t="s">
        <v>366</v>
      </c>
      <c r="H232" s="154"/>
      <c r="I232" s="129"/>
      <c r="J232" s="130">
        <f>ROUND(I232*H232,2)</f>
        <v>0</v>
      </c>
      <c r="K232" s="126" t="s">
        <v>134</v>
      </c>
      <c r="L232" s="29"/>
      <c r="M232" s="131" t="s">
        <v>19</v>
      </c>
      <c r="N232" s="132" t="s">
        <v>43</v>
      </c>
      <c r="P232" s="133">
        <f>O232*H232</f>
        <v>0</v>
      </c>
      <c r="Q232" s="133">
        <v>0</v>
      </c>
      <c r="R232" s="133">
        <f>Q232*H232</f>
        <v>0</v>
      </c>
      <c r="S232" s="133">
        <v>0</v>
      </c>
      <c r="T232" s="134">
        <f>S232*H232</f>
        <v>0</v>
      </c>
      <c r="AR232" s="135" t="s">
        <v>167</v>
      </c>
      <c r="AT232" s="135" t="s">
        <v>130</v>
      </c>
      <c r="AU232" s="135" t="s">
        <v>82</v>
      </c>
      <c r="AY232" s="14" t="s">
        <v>128</v>
      </c>
      <c r="BE232" s="136">
        <f>IF(N232="základní",J232,0)</f>
        <v>0</v>
      </c>
      <c r="BF232" s="136">
        <f>IF(N232="snížená",J232,0)</f>
        <v>0</v>
      </c>
      <c r="BG232" s="136">
        <f>IF(N232="zákl. přenesená",J232,0)</f>
        <v>0</v>
      </c>
      <c r="BH232" s="136">
        <f>IF(N232="sníž. přenesená",J232,0)</f>
        <v>0</v>
      </c>
      <c r="BI232" s="136">
        <f>IF(N232="nulová",J232,0)</f>
        <v>0</v>
      </c>
      <c r="BJ232" s="14" t="s">
        <v>80</v>
      </c>
      <c r="BK232" s="136">
        <f>ROUND(I232*H232,2)</f>
        <v>0</v>
      </c>
      <c r="BL232" s="14" t="s">
        <v>167</v>
      </c>
      <c r="BM232" s="135" t="s">
        <v>367</v>
      </c>
    </row>
    <row r="233" spans="2:65" s="1" customFormat="1" ht="29.25">
      <c r="B233" s="29"/>
      <c r="D233" s="137" t="s">
        <v>136</v>
      </c>
      <c r="F233" s="138" t="s">
        <v>368</v>
      </c>
      <c r="I233" s="139"/>
      <c r="L233" s="29"/>
      <c r="M233" s="140"/>
      <c r="T233" s="50"/>
      <c r="AT233" s="14" t="s">
        <v>136</v>
      </c>
      <c r="AU233" s="14" t="s">
        <v>82</v>
      </c>
    </row>
    <row r="234" spans="2:65" s="1" customFormat="1" ht="11.25">
      <c r="B234" s="29"/>
      <c r="D234" s="141" t="s">
        <v>138</v>
      </c>
      <c r="F234" s="142" t="s">
        <v>369</v>
      </c>
      <c r="I234" s="139"/>
      <c r="L234" s="29"/>
      <c r="M234" s="140"/>
      <c r="T234" s="50"/>
      <c r="AT234" s="14" t="s">
        <v>138</v>
      </c>
      <c r="AU234" s="14" t="s">
        <v>82</v>
      </c>
    </row>
    <row r="235" spans="2:65" s="1" customFormat="1" ht="117">
      <c r="B235" s="29"/>
      <c r="D235" s="137" t="s">
        <v>146</v>
      </c>
      <c r="F235" s="143" t="s">
        <v>370</v>
      </c>
      <c r="I235" s="139"/>
      <c r="L235" s="29"/>
      <c r="M235" s="140"/>
      <c r="T235" s="50"/>
      <c r="AT235" s="14" t="s">
        <v>146</v>
      </c>
      <c r="AU235" s="14" t="s">
        <v>82</v>
      </c>
    </row>
    <row r="236" spans="2:65" s="11" customFormat="1" ht="25.9" customHeight="1">
      <c r="B236" s="112"/>
      <c r="D236" s="113" t="s">
        <v>71</v>
      </c>
      <c r="E236" s="114" t="s">
        <v>371</v>
      </c>
      <c r="F236" s="114" t="s">
        <v>372</v>
      </c>
      <c r="I236" s="115"/>
      <c r="J236" s="116">
        <f>BK236</f>
        <v>0</v>
      </c>
      <c r="L236" s="112"/>
      <c r="M236" s="117"/>
      <c r="P236" s="118">
        <f>P237+P247+P260+P264</f>
        <v>0</v>
      </c>
      <c r="R236" s="118">
        <f>R237+R247+R260+R264</f>
        <v>0</v>
      </c>
      <c r="T236" s="119">
        <f>T237+T247+T260+T264</f>
        <v>0</v>
      </c>
      <c r="AR236" s="113" t="s">
        <v>159</v>
      </c>
      <c r="AT236" s="120" t="s">
        <v>71</v>
      </c>
      <c r="AU236" s="120" t="s">
        <v>72</v>
      </c>
      <c r="AY236" s="113" t="s">
        <v>128</v>
      </c>
      <c r="BK236" s="121">
        <f>BK237+BK247+BK260+BK264</f>
        <v>0</v>
      </c>
    </row>
    <row r="237" spans="2:65" s="11" customFormat="1" ht="22.9" customHeight="1">
      <c r="B237" s="112"/>
      <c r="D237" s="113" t="s">
        <v>71</v>
      </c>
      <c r="E237" s="122" t="s">
        <v>373</v>
      </c>
      <c r="F237" s="122" t="s">
        <v>374</v>
      </c>
      <c r="I237" s="115"/>
      <c r="J237" s="123">
        <f>BK237</f>
        <v>0</v>
      </c>
      <c r="L237" s="112"/>
      <c r="M237" s="117"/>
      <c r="P237" s="118">
        <f>SUM(P238:P246)</f>
        <v>0</v>
      </c>
      <c r="R237" s="118">
        <f>SUM(R238:R246)</f>
        <v>0</v>
      </c>
      <c r="T237" s="119">
        <f>SUM(T238:T246)</f>
        <v>0</v>
      </c>
      <c r="AR237" s="113" t="s">
        <v>159</v>
      </c>
      <c r="AT237" s="120" t="s">
        <v>71</v>
      </c>
      <c r="AU237" s="120" t="s">
        <v>80</v>
      </c>
      <c r="AY237" s="113" t="s">
        <v>128</v>
      </c>
      <c r="BK237" s="121">
        <f>SUM(BK238:BK246)</f>
        <v>0</v>
      </c>
    </row>
    <row r="238" spans="2:65" s="1" customFormat="1" ht="16.5" customHeight="1">
      <c r="B238" s="29"/>
      <c r="C238" s="124" t="s">
        <v>239</v>
      </c>
      <c r="D238" s="124" t="s">
        <v>130</v>
      </c>
      <c r="E238" s="125" t="s">
        <v>375</v>
      </c>
      <c r="F238" s="126" t="s">
        <v>376</v>
      </c>
      <c r="G238" s="127" t="s">
        <v>314</v>
      </c>
      <c r="H238" s="128">
        <v>1</v>
      </c>
      <c r="I238" s="129"/>
      <c r="J238" s="130">
        <f>ROUND(I238*H238,2)</f>
        <v>0</v>
      </c>
      <c r="K238" s="126" t="s">
        <v>134</v>
      </c>
      <c r="L238" s="29"/>
      <c r="M238" s="131" t="s">
        <v>19</v>
      </c>
      <c r="N238" s="132" t="s">
        <v>43</v>
      </c>
      <c r="P238" s="133">
        <f>O238*H238</f>
        <v>0</v>
      </c>
      <c r="Q238" s="133">
        <v>0</v>
      </c>
      <c r="R238" s="133">
        <f>Q238*H238</f>
        <v>0</v>
      </c>
      <c r="S238" s="133">
        <v>0</v>
      </c>
      <c r="T238" s="134">
        <f>S238*H238</f>
        <v>0</v>
      </c>
      <c r="AR238" s="135" t="s">
        <v>135</v>
      </c>
      <c r="AT238" s="135" t="s">
        <v>130</v>
      </c>
      <c r="AU238" s="135" t="s">
        <v>82</v>
      </c>
      <c r="AY238" s="14" t="s">
        <v>128</v>
      </c>
      <c r="BE238" s="136">
        <f>IF(N238="základní",J238,0)</f>
        <v>0</v>
      </c>
      <c r="BF238" s="136">
        <f>IF(N238="snížená",J238,0)</f>
        <v>0</v>
      </c>
      <c r="BG238" s="136">
        <f>IF(N238="zákl. přenesená",J238,0)</f>
        <v>0</v>
      </c>
      <c r="BH238" s="136">
        <f>IF(N238="sníž. přenesená",J238,0)</f>
        <v>0</v>
      </c>
      <c r="BI238" s="136">
        <f>IF(N238="nulová",J238,0)</f>
        <v>0</v>
      </c>
      <c r="BJ238" s="14" t="s">
        <v>80</v>
      </c>
      <c r="BK238" s="136">
        <f>ROUND(I238*H238,2)</f>
        <v>0</v>
      </c>
      <c r="BL238" s="14" t="s">
        <v>135</v>
      </c>
      <c r="BM238" s="135" t="s">
        <v>377</v>
      </c>
    </row>
    <row r="239" spans="2:65" s="1" customFormat="1" ht="11.25">
      <c r="B239" s="29"/>
      <c r="D239" s="137" t="s">
        <v>136</v>
      </c>
      <c r="F239" s="138" t="s">
        <v>376</v>
      </c>
      <c r="I239" s="139"/>
      <c r="L239" s="29"/>
      <c r="M239" s="140"/>
      <c r="T239" s="50"/>
      <c r="AT239" s="14" t="s">
        <v>136</v>
      </c>
      <c r="AU239" s="14" t="s">
        <v>82</v>
      </c>
    </row>
    <row r="240" spans="2:65" s="1" customFormat="1" ht="11.25">
      <c r="B240" s="29"/>
      <c r="D240" s="141" t="s">
        <v>138</v>
      </c>
      <c r="F240" s="142" t="s">
        <v>378</v>
      </c>
      <c r="I240" s="139"/>
      <c r="L240" s="29"/>
      <c r="M240" s="140"/>
      <c r="T240" s="50"/>
      <c r="AT240" s="14" t="s">
        <v>138</v>
      </c>
      <c r="AU240" s="14" t="s">
        <v>82</v>
      </c>
    </row>
    <row r="241" spans="2:65" s="1" customFormat="1" ht="16.5" customHeight="1">
      <c r="B241" s="29"/>
      <c r="C241" s="124" t="s">
        <v>379</v>
      </c>
      <c r="D241" s="124" t="s">
        <v>130</v>
      </c>
      <c r="E241" s="125" t="s">
        <v>380</v>
      </c>
      <c r="F241" s="126" t="s">
        <v>381</v>
      </c>
      <c r="G241" s="127" t="s">
        <v>314</v>
      </c>
      <c r="H241" s="128">
        <v>1</v>
      </c>
      <c r="I241" s="129"/>
      <c r="J241" s="130">
        <f>ROUND(I241*H241,2)</f>
        <v>0</v>
      </c>
      <c r="K241" s="126" t="s">
        <v>134</v>
      </c>
      <c r="L241" s="29"/>
      <c r="M241" s="131" t="s">
        <v>19</v>
      </c>
      <c r="N241" s="132" t="s">
        <v>43</v>
      </c>
      <c r="P241" s="133">
        <f>O241*H241</f>
        <v>0</v>
      </c>
      <c r="Q241" s="133">
        <v>0</v>
      </c>
      <c r="R241" s="133">
        <f>Q241*H241</f>
        <v>0</v>
      </c>
      <c r="S241" s="133">
        <v>0</v>
      </c>
      <c r="T241" s="134">
        <f>S241*H241</f>
        <v>0</v>
      </c>
      <c r="AR241" s="135" t="s">
        <v>135</v>
      </c>
      <c r="AT241" s="135" t="s">
        <v>130</v>
      </c>
      <c r="AU241" s="135" t="s">
        <v>82</v>
      </c>
      <c r="AY241" s="14" t="s">
        <v>128</v>
      </c>
      <c r="BE241" s="136">
        <f>IF(N241="základní",J241,0)</f>
        <v>0</v>
      </c>
      <c r="BF241" s="136">
        <f>IF(N241="snížená",J241,0)</f>
        <v>0</v>
      </c>
      <c r="BG241" s="136">
        <f>IF(N241="zákl. přenesená",J241,0)</f>
        <v>0</v>
      </c>
      <c r="BH241" s="136">
        <f>IF(N241="sníž. přenesená",J241,0)</f>
        <v>0</v>
      </c>
      <c r="BI241" s="136">
        <f>IF(N241="nulová",J241,0)</f>
        <v>0</v>
      </c>
      <c r="BJ241" s="14" t="s">
        <v>80</v>
      </c>
      <c r="BK241" s="136">
        <f>ROUND(I241*H241,2)</f>
        <v>0</v>
      </c>
      <c r="BL241" s="14" t="s">
        <v>135</v>
      </c>
      <c r="BM241" s="135" t="s">
        <v>382</v>
      </c>
    </row>
    <row r="242" spans="2:65" s="1" customFormat="1" ht="11.25">
      <c r="B242" s="29"/>
      <c r="D242" s="137" t="s">
        <v>136</v>
      </c>
      <c r="F242" s="138" t="s">
        <v>381</v>
      </c>
      <c r="I242" s="139"/>
      <c r="L242" s="29"/>
      <c r="M242" s="140"/>
      <c r="T242" s="50"/>
      <c r="AT242" s="14" t="s">
        <v>136</v>
      </c>
      <c r="AU242" s="14" t="s">
        <v>82</v>
      </c>
    </row>
    <row r="243" spans="2:65" s="1" customFormat="1" ht="11.25">
      <c r="B243" s="29"/>
      <c r="D243" s="141" t="s">
        <v>138</v>
      </c>
      <c r="F243" s="142" t="s">
        <v>383</v>
      </c>
      <c r="I243" s="139"/>
      <c r="L243" s="29"/>
      <c r="M243" s="140"/>
      <c r="T243" s="50"/>
      <c r="AT243" s="14" t="s">
        <v>138</v>
      </c>
      <c r="AU243" s="14" t="s">
        <v>82</v>
      </c>
    </row>
    <row r="244" spans="2:65" s="1" customFormat="1" ht="16.5" customHeight="1">
      <c r="B244" s="29"/>
      <c r="C244" s="124" t="s">
        <v>247</v>
      </c>
      <c r="D244" s="124" t="s">
        <v>130</v>
      </c>
      <c r="E244" s="125" t="s">
        <v>384</v>
      </c>
      <c r="F244" s="126" t="s">
        <v>385</v>
      </c>
      <c r="G244" s="127" t="s">
        <v>314</v>
      </c>
      <c r="H244" s="128">
        <v>1</v>
      </c>
      <c r="I244" s="129"/>
      <c r="J244" s="130">
        <f>ROUND(I244*H244,2)</f>
        <v>0</v>
      </c>
      <c r="K244" s="126" t="s">
        <v>134</v>
      </c>
      <c r="L244" s="29"/>
      <c r="M244" s="131" t="s">
        <v>19</v>
      </c>
      <c r="N244" s="132" t="s">
        <v>43</v>
      </c>
      <c r="P244" s="133">
        <f>O244*H244</f>
        <v>0</v>
      </c>
      <c r="Q244" s="133">
        <v>0</v>
      </c>
      <c r="R244" s="133">
        <f>Q244*H244</f>
        <v>0</v>
      </c>
      <c r="S244" s="133">
        <v>0</v>
      </c>
      <c r="T244" s="134">
        <f>S244*H244</f>
        <v>0</v>
      </c>
      <c r="AR244" s="135" t="s">
        <v>135</v>
      </c>
      <c r="AT244" s="135" t="s">
        <v>130</v>
      </c>
      <c r="AU244" s="135" t="s">
        <v>82</v>
      </c>
      <c r="AY244" s="14" t="s">
        <v>128</v>
      </c>
      <c r="BE244" s="136">
        <f>IF(N244="základní",J244,0)</f>
        <v>0</v>
      </c>
      <c r="BF244" s="136">
        <f>IF(N244="snížená",J244,0)</f>
        <v>0</v>
      </c>
      <c r="BG244" s="136">
        <f>IF(N244="zákl. přenesená",J244,0)</f>
        <v>0</v>
      </c>
      <c r="BH244" s="136">
        <f>IF(N244="sníž. přenesená",J244,0)</f>
        <v>0</v>
      </c>
      <c r="BI244" s="136">
        <f>IF(N244="nulová",J244,0)</f>
        <v>0</v>
      </c>
      <c r="BJ244" s="14" t="s">
        <v>80</v>
      </c>
      <c r="BK244" s="136">
        <f>ROUND(I244*H244,2)</f>
        <v>0</v>
      </c>
      <c r="BL244" s="14" t="s">
        <v>135</v>
      </c>
      <c r="BM244" s="135" t="s">
        <v>386</v>
      </c>
    </row>
    <row r="245" spans="2:65" s="1" customFormat="1" ht="11.25">
      <c r="B245" s="29"/>
      <c r="D245" s="137" t="s">
        <v>136</v>
      </c>
      <c r="F245" s="138" t="s">
        <v>385</v>
      </c>
      <c r="I245" s="139"/>
      <c r="L245" s="29"/>
      <c r="M245" s="140"/>
      <c r="T245" s="50"/>
      <c r="AT245" s="14" t="s">
        <v>136</v>
      </c>
      <c r="AU245" s="14" t="s">
        <v>82</v>
      </c>
    </row>
    <row r="246" spans="2:65" s="1" customFormat="1" ht="11.25">
      <c r="B246" s="29"/>
      <c r="D246" s="141" t="s">
        <v>138</v>
      </c>
      <c r="F246" s="142" t="s">
        <v>387</v>
      </c>
      <c r="I246" s="139"/>
      <c r="L246" s="29"/>
      <c r="M246" s="140"/>
      <c r="T246" s="50"/>
      <c r="AT246" s="14" t="s">
        <v>138</v>
      </c>
      <c r="AU246" s="14" t="s">
        <v>82</v>
      </c>
    </row>
    <row r="247" spans="2:65" s="11" customFormat="1" ht="22.9" customHeight="1">
      <c r="B247" s="112"/>
      <c r="D247" s="113" t="s">
        <v>71</v>
      </c>
      <c r="E247" s="122" t="s">
        <v>388</v>
      </c>
      <c r="F247" s="122" t="s">
        <v>389</v>
      </c>
      <c r="I247" s="115"/>
      <c r="J247" s="123">
        <f>BK247</f>
        <v>0</v>
      </c>
      <c r="L247" s="112"/>
      <c r="M247" s="117"/>
      <c r="P247" s="118">
        <f>SUM(P248:P259)</f>
        <v>0</v>
      </c>
      <c r="R247" s="118">
        <f>SUM(R248:R259)</f>
        <v>0</v>
      </c>
      <c r="T247" s="119">
        <f>SUM(T248:T259)</f>
        <v>0</v>
      </c>
      <c r="AR247" s="113" t="s">
        <v>159</v>
      </c>
      <c r="AT247" s="120" t="s">
        <v>71</v>
      </c>
      <c r="AU247" s="120" t="s">
        <v>80</v>
      </c>
      <c r="AY247" s="113" t="s">
        <v>128</v>
      </c>
      <c r="BK247" s="121">
        <f>SUM(BK248:BK259)</f>
        <v>0</v>
      </c>
    </row>
    <row r="248" spans="2:65" s="1" customFormat="1" ht="16.5" customHeight="1">
      <c r="B248" s="29"/>
      <c r="C248" s="124" t="s">
        <v>390</v>
      </c>
      <c r="D248" s="124" t="s">
        <v>130</v>
      </c>
      <c r="E248" s="125" t="s">
        <v>391</v>
      </c>
      <c r="F248" s="126" t="s">
        <v>389</v>
      </c>
      <c r="G248" s="127" t="s">
        <v>314</v>
      </c>
      <c r="H248" s="128">
        <v>1</v>
      </c>
      <c r="I248" s="129"/>
      <c r="J248" s="130">
        <f>ROUND(I248*H248,2)</f>
        <v>0</v>
      </c>
      <c r="K248" s="126" t="s">
        <v>134</v>
      </c>
      <c r="L248" s="29"/>
      <c r="M248" s="131" t="s">
        <v>19</v>
      </c>
      <c r="N248" s="132" t="s">
        <v>43</v>
      </c>
      <c r="P248" s="133">
        <f>O248*H248</f>
        <v>0</v>
      </c>
      <c r="Q248" s="133">
        <v>0</v>
      </c>
      <c r="R248" s="133">
        <f>Q248*H248</f>
        <v>0</v>
      </c>
      <c r="S248" s="133">
        <v>0</v>
      </c>
      <c r="T248" s="134">
        <f>S248*H248</f>
        <v>0</v>
      </c>
      <c r="AR248" s="135" t="s">
        <v>135</v>
      </c>
      <c r="AT248" s="135" t="s">
        <v>130</v>
      </c>
      <c r="AU248" s="135" t="s">
        <v>82</v>
      </c>
      <c r="AY248" s="14" t="s">
        <v>128</v>
      </c>
      <c r="BE248" s="136">
        <f>IF(N248="základní",J248,0)</f>
        <v>0</v>
      </c>
      <c r="BF248" s="136">
        <f>IF(N248="snížená",J248,0)</f>
        <v>0</v>
      </c>
      <c r="BG248" s="136">
        <f>IF(N248="zákl. přenesená",J248,0)</f>
        <v>0</v>
      </c>
      <c r="BH248" s="136">
        <f>IF(N248="sníž. přenesená",J248,0)</f>
        <v>0</v>
      </c>
      <c r="BI248" s="136">
        <f>IF(N248="nulová",J248,0)</f>
        <v>0</v>
      </c>
      <c r="BJ248" s="14" t="s">
        <v>80</v>
      </c>
      <c r="BK248" s="136">
        <f>ROUND(I248*H248,2)</f>
        <v>0</v>
      </c>
      <c r="BL248" s="14" t="s">
        <v>135</v>
      </c>
      <c r="BM248" s="135" t="s">
        <v>392</v>
      </c>
    </row>
    <row r="249" spans="2:65" s="1" customFormat="1" ht="11.25">
      <c r="B249" s="29"/>
      <c r="D249" s="137" t="s">
        <v>136</v>
      </c>
      <c r="F249" s="138" t="s">
        <v>389</v>
      </c>
      <c r="I249" s="139"/>
      <c r="L249" s="29"/>
      <c r="M249" s="140"/>
      <c r="T249" s="50"/>
      <c r="AT249" s="14" t="s">
        <v>136</v>
      </c>
      <c r="AU249" s="14" t="s">
        <v>82</v>
      </c>
    </row>
    <row r="250" spans="2:65" s="1" customFormat="1" ht="11.25">
      <c r="B250" s="29"/>
      <c r="D250" s="141" t="s">
        <v>138</v>
      </c>
      <c r="F250" s="142" t="s">
        <v>393</v>
      </c>
      <c r="I250" s="139"/>
      <c r="L250" s="29"/>
      <c r="M250" s="140"/>
      <c r="T250" s="50"/>
      <c r="AT250" s="14" t="s">
        <v>138</v>
      </c>
      <c r="AU250" s="14" t="s">
        <v>82</v>
      </c>
    </row>
    <row r="251" spans="2:65" s="1" customFormat="1" ht="24.2" customHeight="1">
      <c r="B251" s="29"/>
      <c r="C251" s="124" t="s">
        <v>253</v>
      </c>
      <c r="D251" s="124" t="s">
        <v>130</v>
      </c>
      <c r="E251" s="125" t="s">
        <v>394</v>
      </c>
      <c r="F251" s="126" t="s">
        <v>395</v>
      </c>
      <c r="G251" s="127" t="s">
        <v>220</v>
      </c>
      <c r="H251" s="128">
        <v>72</v>
      </c>
      <c r="I251" s="129"/>
      <c r="J251" s="130">
        <f>ROUND(I251*H251,2)</f>
        <v>0</v>
      </c>
      <c r="K251" s="126" t="s">
        <v>134</v>
      </c>
      <c r="L251" s="29"/>
      <c r="M251" s="131" t="s">
        <v>19</v>
      </c>
      <c r="N251" s="132" t="s">
        <v>43</v>
      </c>
      <c r="P251" s="133">
        <f>O251*H251</f>
        <v>0</v>
      </c>
      <c r="Q251" s="133">
        <v>0</v>
      </c>
      <c r="R251" s="133">
        <f>Q251*H251</f>
        <v>0</v>
      </c>
      <c r="S251" s="133">
        <v>0</v>
      </c>
      <c r="T251" s="134">
        <f>S251*H251</f>
        <v>0</v>
      </c>
      <c r="AR251" s="135" t="s">
        <v>135</v>
      </c>
      <c r="AT251" s="135" t="s">
        <v>130</v>
      </c>
      <c r="AU251" s="135" t="s">
        <v>82</v>
      </c>
      <c r="AY251" s="14" t="s">
        <v>128</v>
      </c>
      <c r="BE251" s="136">
        <f>IF(N251="základní",J251,0)</f>
        <v>0</v>
      </c>
      <c r="BF251" s="136">
        <f>IF(N251="snížená",J251,0)</f>
        <v>0</v>
      </c>
      <c r="BG251" s="136">
        <f>IF(N251="zákl. přenesená",J251,0)</f>
        <v>0</v>
      </c>
      <c r="BH251" s="136">
        <f>IF(N251="sníž. přenesená",J251,0)</f>
        <v>0</v>
      </c>
      <c r="BI251" s="136">
        <f>IF(N251="nulová",J251,0)</f>
        <v>0</v>
      </c>
      <c r="BJ251" s="14" t="s">
        <v>80</v>
      </c>
      <c r="BK251" s="136">
        <f>ROUND(I251*H251,2)</f>
        <v>0</v>
      </c>
      <c r="BL251" s="14" t="s">
        <v>135</v>
      </c>
      <c r="BM251" s="135" t="s">
        <v>396</v>
      </c>
    </row>
    <row r="252" spans="2:65" s="1" customFormat="1" ht="11.25">
      <c r="B252" s="29"/>
      <c r="D252" s="137" t="s">
        <v>136</v>
      </c>
      <c r="F252" s="138" t="s">
        <v>395</v>
      </c>
      <c r="I252" s="139"/>
      <c r="L252" s="29"/>
      <c r="M252" s="140"/>
      <c r="T252" s="50"/>
      <c r="AT252" s="14" t="s">
        <v>136</v>
      </c>
      <c r="AU252" s="14" t="s">
        <v>82</v>
      </c>
    </row>
    <row r="253" spans="2:65" s="1" customFormat="1" ht="11.25">
      <c r="B253" s="29"/>
      <c r="D253" s="141" t="s">
        <v>138</v>
      </c>
      <c r="F253" s="142" t="s">
        <v>397</v>
      </c>
      <c r="I253" s="139"/>
      <c r="L253" s="29"/>
      <c r="M253" s="140"/>
      <c r="T253" s="50"/>
      <c r="AT253" s="14" t="s">
        <v>138</v>
      </c>
      <c r="AU253" s="14" t="s">
        <v>82</v>
      </c>
    </row>
    <row r="254" spans="2:65" s="1" customFormat="1" ht="16.5" customHeight="1">
      <c r="B254" s="29"/>
      <c r="C254" s="124" t="s">
        <v>398</v>
      </c>
      <c r="D254" s="124" t="s">
        <v>130</v>
      </c>
      <c r="E254" s="125" t="s">
        <v>399</v>
      </c>
      <c r="F254" s="126" t="s">
        <v>400</v>
      </c>
      <c r="G254" s="127" t="s">
        <v>314</v>
      </c>
      <c r="H254" s="128">
        <v>1</v>
      </c>
      <c r="I254" s="129"/>
      <c r="J254" s="130">
        <f>ROUND(I254*H254,2)</f>
        <v>0</v>
      </c>
      <c r="K254" s="126" t="s">
        <v>134</v>
      </c>
      <c r="L254" s="29"/>
      <c r="M254" s="131" t="s">
        <v>19</v>
      </c>
      <c r="N254" s="132" t="s">
        <v>43</v>
      </c>
      <c r="P254" s="133">
        <f>O254*H254</f>
        <v>0</v>
      </c>
      <c r="Q254" s="133">
        <v>0</v>
      </c>
      <c r="R254" s="133">
        <f>Q254*H254</f>
        <v>0</v>
      </c>
      <c r="S254" s="133">
        <v>0</v>
      </c>
      <c r="T254" s="134">
        <f>S254*H254</f>
        <v>0</v>
      </c>
      <c r="AR254" s="135" t="s">
        <v>135</v>
      </c>
      <c r="AT254" s="135" t="s">
        <v>130</v>
      </c>
      <c r="AU254" s="135" t="s">
        <v>82</v>
      </c>
      <c r="AY254" s="14" t="s">
        <v>128</v>
      </c>
      <c r="BE254" s="136">
        <f>IF(N254="základní",J254,0)</f>
        <v>0</v>
      </c>
      <c r="BF254" s="136">
        <f>IF(N254="snížená",J254,0)</f>
        <v>0</v>
      </c>
      <c r="BG254" s="136">
        <f>IF(N254="zákl. přenesená",J254,0)</f>
        <v>0</v>
      </c>
      <c r="BH254" s="136">
        <f>IF(N254="sníž. přenesená",J254,0)</f>
        <v>0</v>
      </c>
      <c r="BI254" s="136">
        <f>IF(N254="nulová",J254,0)</f>
        <v>0</v>
      </c>
      <c r="BJ254" s="14" t="s">
        <v>80</v>
      </c>
      <c r="BK254" s="136">
        <f>ROUND(I254*H254,2)</f>
        <v>0</v>
      </c>
      <c r="BL254" s="14" t="s">
        <v>135</v>
      </c>
      <c r="BM254" s="135" t="s">
        <v>401</v>
      </c>
    </row>
    <row r="255" spans="2:65" s="1" customFormat="1" ht="11.25">
      <c r="B255" s="29"/>
      <c r="D255" s="137" t="s">
        <v>136</v>
      </c>
      <c r="F255" s="138" t="s">
        <v>400</v>
      </c>
      <c r="I255" s="139"/>
      <c r="L255" s="29"/>
      <c r="M255" s="140"/>
      <c r="T255" s="50"/>
      <c r="AT255" s="14" t="s">
        <v>136</v>
      </c>
      <c r="AU255" s="14" t="s">
        <v>82</v>
      </c>
    </row>
    <row r="256" spans="2:65" s="1" customFormat="1" ht="11.25">
      <c r="B256" s="29"/>
      <c r="D256" s="141" t="s">
        <v>138</v>
      </c>
      <c r="F256" s="142" t="s">
        <v>402</v>
      </c>
      <c r="I256" s="139"/>
      <c r="L256" s="29"/>
      <c r="M256" s="140"/>
      <c r="T256" s="50"/>
      <c r="AT256" s="14" t="s">
        <v>138</v>
      </c>
      <c r="AU256" s="14" t="s">
        <v>82</v>
      </c>
    </row>
    <row r="257" spans="2:65" s="1" customFormat="1" ht="16.5" customHeight="1">
      <c r="B257" s="29"/>
      <c r="C257" s="124" t="s">
        <v>257</v>
      </c>
      <c r="D257" s="124" t="s">
        <v>130</v>
      </c>
      <c r="E257" s="125" t="s">
        <v>403</v>
      </c>
      <c r="F257" s="126" t="s">
        <v>404</v>
      </c>
      <c r="G257" s="127" t="s">
        <v>314</v>
      </c>
      <c r="H257" s="128">
        <v>1</v>
      </c>
      <c r="I257" s="129"/>
      <c r="J257" s="130">
        <f>ROUND(I257*H257,2)</f>
        <v>0</v>
      </c>
      <c r="K257" s="126" t="s">
        <v>134</v>
      </c>
      <c r="L257" s="29"/>
      <c r="M257" s="131" t="s">
        <v>19</v>
      </c>
      <c r="N257" s="132" t="s">
        <v>43</v>
      </c>
      <c r="P257" s="133">
        <f>O257*H257</f>
        <v>0</v>
      </c>
      <c r="Q257" s="133">
        <v>0</v>
      </c>
      <c r="R257" s="133">
        <f>Q257*H257</f>
        <v>0</v>
      </c>
      <c r="S257" s="133">
        <v>0</v>
      </c>
      <c r="T257" s="134">
        <f>S257*H257</f>
        <v>0</v>
      </c>
      <c r="AR257" s="135" t="s">
        <v>135</v>
      </c>
      <c r="AT257" s="135" t="s">
        <v>130</v>
      </c>
      <c r="AU257" s="135" t="s">
        <v>82</v>
      </c>
      <c r="AY257" s="14" t="s">
        <v>128</v>
      </c>
      <c r="BE257" s="136">
        <f>IF(N257="základní",J257,0)</f>
        <v>0</v>
      </c>
      <c r="BF257" s="136">
        <f>IF(N257="snížená",J257,0)</f>
        <v>0</v>
      </c>
      <c r="BG257" s="136">
        <f>IF(N257="zákl. přenesená",J257,0)</f>
        <v>0</v>
      </c>
      <c r="BH257" s="136">
        <f>IF(N257="sníž. přenesená",J257,0)</f>
        <v>0</v>
      </c>
      <c r="BI257" s="136">
        <f>IF(N257="nulová",J257,0)</f>
        <v>0</v>
      </c>
      <c r="BJ257" s="14" t="s">
        <v>80</v>
      </c>
      <c r="BK257" s="136">
        <f>ROUND(I257*H257,2)</f>
        <v>0</v>
      </c>
      <c r="BL257" s="14" t="s">
        <v>135</v>
      </c>
      <c r="BM257" s="135" t="s">
        <v>405</v>
      </c>
    </row>
    <row r="258" spans="2:65" s="1" customFormat="1" ht="11.25">
      <c r="B258" s="29"/>
      <c r="D258" s="137" t="s">
        <v>136</v>
      </c>
      <c r="F258" s="138" t="s">
        <v>404</v>
      </c>
      <c r="I258" s="139"/>
      <c r="L258" s="29"/>
      <c r="M258" s="140"/>
      <c r="T258" s="50"/>
      <c r="AT258" s="14" t="s">
        <v>136</v>
      </c>
      <c r="AU258" s="14" t="s">
        <v>82</v>
      </c>
    </row>
    <row r="259" spans="2:65" s="1" customFormat="1" ht="11.25">
      <c r="B259" s="29"/>
      <c r="D259" s="141" t="s">
        <v>138</v>
      </c>
      <c r="F259" s="142" t="s">
        <v>406</v>
      </c>
      <c r="I259" s="139"/>
      <c r="L259" s="29"/>
      <c r="M259" s="140"/>
      <c r="T259" s="50"/>
      <c r="AT259" s="14" t="s">
        <v>138</v>
      </c>
      <c r="AU259" s="14" t="s">
        <v>82</v>
      </c>
    </row>
    <row r="260" spans="2:65" s="11" customFormat="1" ht="22.9" customHeight="1">
      <c r="B260" s="112"/>
      <c r="D260" s="113" t="s">
        <v>71</v>
      </c>
      <c r="E260" s="122" t="s">
        <v>407</v>
      </c>
      <c r="F260" s="122" t="s">
        <v>408</v>
      </c>
      <c r="I260" s="115"/>
      <c r="J260" s="123">
        <f>BK260</f>
        <v>0</v>
      </c>
      <c r="L260" s="112"/>
      <c r="M260" s="117"/>
      <c r="P260" s="118">
        <f>SUM(P261:P263)</f>
        <v>0</v>
      </c>
      <c r="R260" s="118">
        <f>SUM(R261:R263)</f>
        <v>0</v>
      </c>
      <c r="T260" s="119">
        <f>SUM(T261:T263)</f>
        <v>0</v>
      </c>
      <c r="AR260" s="113" t="s">
        <v>159</v>
      </c>
      <c r="AT260" s="120" t="s">
        <v>71</v>
      </c>
      <c r="AU260" s="120" t="s">
        <v>80</v>
      </c>
      <c r="AY260" s="113" t="s">
        <v>128</v>
      </c>
      <c r="BK260" s="121">
        <f>SUM(BK261:BK263)</f>
        <v>0</v>
      </c>
    </row>
    <row r="261" spans="2:65" s="1" customFormat="1" ht="16.5" customHeight="1">
      <c r="B261" s="29"/>
      <c r="C261" s="124" t="s">
        <v>409</v>
      </c>
      <c r="D261" s="124" t="s">
        <v>130</v>
      </c>
      <c r="E261" s="125" t="s">
        <v>410</v>
      </c>
      <c r="F261" s="126" t="s">
        <v>411</v>
      </c>
      <c r="G261" s="127" t="s">
        <v>314</v>
      </c>
      <c r="H261" s="128">
        <v>1</v>
      </c>
      <c r="I261" s="129"/>
      <c r="J261" s="130">
        <f>ROUND(I261*H261,2)</f>
        <v>0</v>
      </c>
      <c r="K261" s="126" t="s">
        <v>134</v>
      </c>
      <c r="L261" s="29"/>
      <c r="M261" s="131" t="s">
        <v>19</v>
      </c>
      <c r="N261" s="132" t="s">
        <v>43</v>
      </c>
      <c r="P261" s="133">
        <f>O261*H261</f>
        <v>0</v>
      </c>
      <c r="Q261" s="133">
        <v>0</v>
      </c>
      <c r="R261" s="133">
        <f>Q261*H261</f>
        <v>0</v>
      </c>
      <c r="S261" s="133">
        <v>0</v>
      </c>
      <c r="T261" s="134">
        <f>S261*H261</f>
        <v>0</v>
      </c>
      <c r="AR261" s="135" t="s">
        <v>135</v>
      </c>
      <c r="AT261" s="135" t="s">
        <v>130</v>
      </c>
      <c r="AU261" s="135" t="s">
        <v>82</v>
      </c>
      <c r="AY261" s="14" t="s">
        <v>128</v>
      </c>
      <c r="BE261" s="136">
        <f>IF(N261="základní",J261,0)</f>
        <v>0</v>
      </c>
      <c r="BF261" s="136">
        <f>IF(N261="snížená",J261,0)</f>
        <v>0</v>
      </c>
      <c r="BG261" s="136">
        <f>IF(N261="zákl. přenesená",J261,0)</f>
        <v>0</v>
      </c>
      <c r="BH261" s="136">
        <f>IF(N261="sníž. přenesená",J261,0)</f>
        <v>0</v>
      </c>
      <c r="BI261" s="136">
        <f>IF(N261="nulová",J261,0)</f>
        <v>0</v>
      </c>
      <c r="BJ261" s="14" t="s">
        <v>80</v>
      </c>
      <c r="BK261" s="136">
        <f>ROUND(I261*H261,2)</f>
        <v>0</v>
      </c>
      <c r="BL261" s="14" t="s">
        <v>135</v>
      </c>
      <c r="BM261" s="135" t="s">
        <v>412</v>
      </c>
    </row>
    <row r="262" spans="2:65" s="1" customFormat="1" ht="11.25">
      <c r="B262" s="29"/>
      <c r="D262" s="137" t="s">
        <v>136</v>
      </c>
      <c r="F262" s="138" t="s">
        <v>411</v>
      </c>
      <c r="I262" s="139"/>
      <c r="L262" s="29"/>
      <c r="M262" s="140"/>
      <c r="T262" s="50"/>
      <c r="AT262" s="14" t="s">
        <v>136</v>
      </c>
      <c r="AU262" s="14" t="s">
        <v>82</v>
      </c>
    </row>
    <row r="263" spans="2:65" s="1" customFormat="1" ht="11.25">
      <c r="B263" s="29"/>
      <c r="D263" s="141" t="s">
        <v>138</v>
      </c>
      <c r="F263" s="142" t="s">
        <v>413</v>
      </c>
      <c r="I263" s="139"/>
      <c r="L263" s="29"/>
      <c r="M263" s="140"/>
      <c r="T263" s="50"/>
      <c r="AT263" s="14" t="s">
        <v>138</v>
      </c>
      <c r="AU263" s="14" t="s">
        <v>82</v>
      </c>
    </row>
    <row r="264" spans="2:65" s="11" customFormat="1" ht="22.9" customHeight="1">
      <c r="B264" s="112"/>
      <c r="D264" s="113" t="s">
        <v>71</v>
      </c>
      <c r="E264" s="122" t="s">
        <v>414</v>
      </c>
      <c r="F264" s="122" t="s">
        <v>415</v>
      </c>
      <c r="I264" s="115"/>
      <c r="J264" s="123">
        <f>BK264</f>
        <v>0</v>
      </c>
      <c r="L264" s="112"/>
      <c r="M264" s="117"/>
      <c r="P264" s="118">
        <f>SUM(P265:P267)</f>
        <v>0</v>
      </c>
      <c r="R264" s="118">
        <f>SUM(R265:R267)</f>
        <v>0</v>
      </c>
      <c r="T264" s="119">
        <f>SUM(T265:T267)</f>
        <v>0</v>
      </c>
      <c r="AR264" s="113" t="s">
        <v>159</v>
      </c>
      <c r="AT264" s="120" t="s">
        <v>71</v>
      </c>
      <c r="AU264" s="120" t="s">
        <v>80</v>
      </c>
      <c r="AY264" s="113" t="s">
        <v>128</v>
      </c>
      <c r="BK264" s="121">
        <f>SUM(BK265:BK267)</f>
        <v>0</v>
      </c>
    </row>
    <row r="265" spans="2:65" s="1" customFormat="1" ht="16.5" customHeight="1">
      <c r="B265" s="29"/>
      <c r="C265" s="124" t="s">
        <v>263</v>
      </c>
      <c r="D265" s="124" t="s">
        <v>130</v>
      </c>
      <c r="E265" s="125" t="s">
        <v>416</v>
      </c>
      <c r="F265" s="126" t="s">
        <v>417</v>
      </c>
      <c r="G265" s="127" t="s">
        <v>314</v>
      </c>
      <c r="H265" s="128">
        <v>1</v>
      </c>
      <c r="I265" s="129"/>
      <c r="J265" s="130">
        <f>ROUND(I265*H265,2)</f>
        <v>0</v>
      </c>
      <c r="K265" s="126" t="s">
        <v>134</v>
      </c>
      <c r="L265" s="29"/>
      <c r="M265" s="131" t="s">
        <v>19</v>
      </c>
      <c r="N265" s="132" t="s">
        <v>43</v>
      </c>
      <c r="P265" s="133">
        <f>O265*H265</f>
        <v>0</v>
      </c>
      <c r="Q265" s="133">
        <v>0</v>
      </c>
      <c r="R265" s="133">
        <f>Q265*H265</f>
        <v>0</v>
      </c>
      <c r="S265" s="133">
        <v>0</v>
      </c>
      <c r="T265" s="134">
        <f>S265*H265</f>
        <v>0</v>
      </c>
      <c r="AR265" s="135" t="s">
        <v>135</v>
      </c>
      <c r="AT265" s="135" t="s">
        <v>130</v>
      </c>
      <c r="AU265" s="135" t="s">
        <v>82</v>
      </c>
      <c r="AY265" s="14" t="s">
        <v>128</v>
      </c>
      <c r="BE265" s="136">
        <f>IF(N265="základní",J265,0)</f>
        <v>0</v>
      </c>
      <c r="BF265" s="136">
        <f>IF(N265="snížená",J265,0)</f>
        <v>0</v>
      </c>
      <c r="BG265" s="136">
        <f>IF(N265="zákl. přenesená",J265,0)</f>
        <v>0</v>
      </c>
      <c r="BH265" s="136">
        <f>IF(N265="sníž. přenesená",J265,0)</f>
        <v>0</v>
      </c>
      <c r="BI265" s="136">
        <f>IF(N265="nulová",J265,0)</f>
        <v>0</v>
      </c>
      <c r="BJ265" s="14" t="s">
        <v>80</v>
      </c>
      <c r="BK265" s="136">
        <f>ROUND(I265*H265,2)</f>
        <v>0</v>
      </c>
      <c r="BL265" s="14" t="s">
        <v>135</v>
      </c>
      <c r="BM265" s="135" t="s">
        <v>418</v>
      </c>
    </row>
    <row r="266" spans="2:65" s="1" customFormat="1" ht="11.25">
      <c r="B266" s="29"/>
      <c r="D266" s="137" t="s">
        <v>136</v>
      </c>
      <c r="F266" s="138" t="s">
        <v>417</v>
      </c>
      <c r="I266" s="139"/>
      <c r="L266" s="29"/>
      <c r="M266" s="140"/>
      <c r="T266" s="50"/>
      <c r="AT266" s="14" t="s">
        <v>136</v>
      </c>
      <c r="AU266" s="14" t="s">
        <v>82</v>
      </c>
    </row>
    <row r="267" spans="2:65" s="1" customFormat="1" ht="11.25">
      <c r="B267" s="29"/>
      <c r="D267" s="141" t="s">
        <v>138</v>
      </c>
      <c r="F267" s="142" t="s">
        <v>419</v>
      </c>
      <c r="I267" s="139"/>
      <c r="L267" s="29"/>
      <c r="M267" s="155"/>
      <c r="N267" s="156"/>
      <c r="O267" s="156"/>
      <c r="P267" s="156"/>
      <c r="Q267" s="156"/>
      <c r="R267" s="156"/>
      <c r="S267" s="156"/>
      <c r="T267" s="157"/>
      <c r="AT267" s="14" t="s">
        <v>138</v>
      </c>
      <c r="AU267" s="14" t="s">
        <v>82</v>
      </c>
    </row>
    <row r="268" spans="2:65" s="1" customFormat="1" ht="6.95" customHeight="1">
      <c r="B268" s="38"/>
      <c r="C268" s="39"/>
      <c r="D268" s="39"/>
      <c r="E268" s="39"/>
      <c r="F268" s="39"/>
      <c r="G268" s="39"/>
      <c r="H268" s="39"/>
      <c r="I268" s="39"/>
      <c r="J268" s="39"/>
      <c r="K268" s="39"/>
      <c r="L268" s="29"/>
    </row>
  </sheetData>
  <sheetProtection algorithmName="SHA-512" hashValue="zCKBHlsJ9UlaBKMAI3IvHsYxpWfOvzBbhH3Wt/IHTK4DaIu6rbi0MMN/2IghsZ7a1FbCxGr67B5Khm8Y8/Owyw==" saltValue="0BV2aHVYzz0av12ei8Rim7mGh2DmcKZTayayN7kusXZsgDO+VNQ1x//uLgyVnMZRF/OErle45jW/BcYh5EhGRQ==" spinCount="100000" sheet="1" objects="1" scenarios="1" formatColumns="0" formatRows="0" autoFilter="0"/>
  <autoFilter ref="C95:K267" xr:uid="{00000000-0009-0000-0000-000001000000}"/>
  <mergeCells count="9">
    <mergeCell ref="E50:H50"/>
    <mergeCell ref="E86:H86"/>
    <mergeCell ref="E88:H88"/>
    <mergeCell ref="L2:V2"/>
    <mergeCell ref="E7:H7"/>
    <mergeCell ref="E9:H9"/>
    <mergeCell ref="E18:H18"/>
    <mergeCell ref="E27:H27"/>
    <mergeCell ref="E48:H48"/>
  </mergeCells>
  <hyperlinks>
    <hyperlink ref="F101" r:id="rId1" xr:uid="{00000000-0004-0000-0100-000000000000}"/>
    <hyperlink ref="F104" r:id="rId2" xr:uid="{00000000-0004-0000-0100-000001000000}"/>
    <hyperlink ref="F108" r:id="rId3" xr:uid="{00000000-0004-0000-0100-000002000000}"/>
    <hyperlink ref="F111" r:id="rId4" xr:uid="{00000000-0004-0000-0100-000003000000}"/>
    <hyperlink ref="F114" r:id="rId5" xr:uid="{00000000-0004-0000-0100-000004000000}"/>
    <hyperlink ref="F117" r:id="rId6" xr:uid="{00000000-0004-0000-0100-000005000000}"/>
    <hyperlink ref="F120" r:id="rId7" xr:uid="{00000000-0004-0000-0100-000006000000}"/>
    <hyperlink ref="F123" r:id="rId8" xr:uid="{00000000-0004-0000-0100-000007000000}"/>
    <hyperlink ref="F126" r:id="rId9" xr:uid="{00000000-0004-0000-0100-000008000000}"/>
    <hyperlink ref="F129" r:id="rId10" xr:uid="{00000000-0004-0000-0100-000009000000}"/>
    <hyperlink ref="F133" r:id="rId11" xr:uid="{00000000-0004-0000-0100-00000A000000}"/>
    <hyperlink ref="F136" r:id="rId12" xr:uid="{00000000-0004-0000-0100-00000B000000}"/>
    <hyperlink ref="F139" r:id="rId13" xr:uid="{00000000-0004-0000-0100-00000C000000}"/>
    <hyperlink ref="F145" r:id="rId14" xr:uid="{00000000-0004-0000-0100-00000D000000}"/>
    <hyperlink ref="F150" r:id="rId15" xr:uid="{00000000-0004-0000-0100-00000E000000}"/>
    <hyperlink ref="F157" r:id="rId16" xr:uid="{00000000-0004-0000-0100-00000F000000}"/>
    <hyperlink ref="F162" r:id="rId17" xr:uid="{00000000-0004-0000-0100-000010000000}"/>
    <hyperlink ref="F169" r:id="rId18" xr:uid="{00000000-0004-0000-0100-000011000000}"/>
    <hyperlink ref="F175" r:id="rId19" xr:uid="{00000000-0004-0000-0100-000012000000}"/>
    <hyperlink ref="F180" r:id="rId20" xr:uid="{00000000-0004-0000-0100-000013000000}"/>
    <hyperlink ref="F184" r:id="rId21" xr:uid="{00000000-0004-0000-0100-000014000000}"/>
    <hyperlink ref="F188" r:id="rId22" xr:uid="{00000000-0004-0000-0100-000015000000}"/>
    <hyperlink ref="F195" r:id="rId23" xr:uid="{00000000-0004-0000-0100-000016000000}"/>
    <hyperlink ref="F201" r:id="rId24" xr:uid="{00000000-0004-0000-0100-000017000000}"/>
    <hyperlink ref="F206" r:id="rId25" xr:uid="{00000000-0004-0000-0100-000018000000}"/>
    <hyperlink ref="F211" r:id="rId26" xr:uid="{00000000-0004-0000-0100-000019000000}"/>
    <hyperlink ref="F215" r:id="rId27" xr:uid="{00000000-0004-0000-0100-00001A000000}"/>
    <hyperlink ref="F219" r:id="rId28" xr:uid="{00000000-0004-0000-0100-00001B000000}"/>
    <hyperlink ref="F223" r:id="rId29" xr:uid="{00000000-0004-0000-0100-00001C000000}"/>
    <hyperlink ref="F227" r:id="rId30" xr:uid="{00000000-0004-0000-0100-00001D000000}"/>
    <hyperlink ref="F234" r:id="rId31" xr:uid="{00000000-0004-0000-0100-00001E000000}"/>
    <hyperlink ref="F240" r:id="rId32" xr:uid="{00000000-0004-0000-0100-00001F000000}"/>
    <hyperlink ref="F243" r:id="rId33" xr:uid="{00000000-0004-0000-0100-000020000000}"/>
    <hyperlink ref="F246" r:id="rId34" xr:uid="{00000000-0004-0000-0100-000021000000}"/>
    <hyperlink ref="F250" r:id="rId35" xr:uid="{00000000-0004-0000-0100-000022000000}"/>
    <hyperlink ref="F253" r:id="rId36" xr:uid="{00000000-0004-0000-0100-000023000000}"/>
    <hyperlink ref="F256" r:id="rId37" xr:uid="{00000000-0004-0000-0100-000024000000}"/>
    <hyperlink ref="F259" r:id="rId38" xr:uid="{00000000-0004-0000-0100-000025000000}"/>
    <hyperlink ref="F263" r:id="rId39" xr:uid="{00000000-0004-0000-0100-000026000000}"/>
    <hyperlink ref="F267" r:id="rId40" xr:uid="{00000000-0004-0000-0100-000027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271"/>
  <sheetViews>
    <sheetView showGridLines="0" workbookViewId="0">
      <selection activeCell="E18" sqref="E18:H18"/>
    </sheetView>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47"/>
      <c r="M2" s="247"/>
      <c r="N2" s="247"/>
      <c r="O2" s="247"/>
      <c r="P2" s="247"/>
      <c r="Q2" s="247"/>
      <c r="R2" s="247"/>
      <c r="S2" s="247"/>
      <c r="T2" s="247"/>
      <c r="U2" s="247"/>
      <c r="V2" s="247"/>
      <c r="AT2" s="14" t="s">
        <v>85</v>
      </c>
    </row>
    <row r="3" spans="2:46" ht="6.95" customHeight="1">
      <c r="B3" s="15"/>
      <c r="C3" s="16"/>
      <c r="D3" s="16"/>
      <c r="E3" s="16"/>
      <c r="F3" s="16"/>
      <c r="G3" s="16"/>
      <c r="H3" s="16"/>
      <c r="I3" s="16"/>
      <c r="J3" s="16"/>
      <c r="K3" s="16"/>
      <c r="L3" s="17"/>
      <c r="AT3" s="14" t="s">
        <v>82</v>
      </c>
    </row>
    <row r="4" spans="2:46" ht="24.95" customHeight="1">
      <c r="B4" s="17"/>
      <c r="D4" s="18" t="s">
        <v>89</v>
      </c>
      <c r="L4" s="17"/>
      <c r="M4" s="82" t="s">
        <v>10</v>
      </c>
      <c r="AT4" s="14" t="s">
        <v>4</v>
      </c>
    </row>
    <row r="5" spans="2:46" ht="6.95" customHeight="1">
      <c r="B5" s="17"/>
      <c r="L5" s="17"/>
    </row>
    <row r="6" spans="2:46" ht="12" customHeight="1">
      <c r="B6" s="17"/>
      <c r="D6" s="24" t="s">
        <v>16</v>
      </c>
      <c r="L6" s="17"/>
    </row>
    <row r="7" spans="2:46" ht="16.5" customHeight="1">
      <c r="B7" s="17"/>
      <c r="E7" s="280" t="str">
        <f>'Rekapitulace stavby'!K6</f>
        <v>X-11 - Vybudování stanovišť podzemních kontejnerů v Ostrově</v>
      </c>
      <c r="F7" s="281"/>
      <c r="G7" s="281"/>
      <c r="H7" s="281"/>
      <c r="L7" s="17"/>
    </row>
    <row r="8" spans="2:46" s="1" customFormat="1" ht="12" customHeight="1">
      <c r="B8" s="29"/>
      <c r="D8" s="24" t="s">
        <v>90</v>
      </c>
      <c r="L8" s="29"/>
    </row>
    <row r="9" spans="2:46" s="1" customFormat="1" ht="16.5" customHeight="1">
      <c r="B9" s="29"/>
      <c r="E9" s="262" t="s">
        <v>420</v>
      </c>
      <c r="F9" s="282"/>
      <c r="G9" s="282"/>
      <c r="H9" s="282"/>
      <c r="L9" s="29"/>
    </row>
    <row r="10" spans="2:46" s="1" customFormat="1" ht="11.25">
      <c r="B10" s="29"/>
      <c r="L10" s="29"/>
    </row>
    <row r="11" spans="2:46" s="1" customFormat="1" ht="12" customHeight="1">
      <c r="B11" s="29"/>
      <c r="D11" s="24" t="s">
        <v>18</v>
      </c>
      <c r="F11" s="22" t="s">
        <v>19</v>
      </c>
      <c r="I11" s="24" t="s">
        <v>20</v>
      </c>
      <c r="J11" s="22" t="s">
        <v>19</v>
      </c>
      <c r="L11" s="29"/>
    </row>
    <row r="12" spans="2:46" s="1" customFormat="1" ht="12" customHeight="1">
      <c r="B12" s="29"/>
      <c r="D12" s="24" t="s">
        <v>21</v>
      </c>
      <c r="F12" s="22" t="s">
        <v>22</v>
      </c>
      <c r="I12" s="24" t="s">
        <v>23</v>
      </c>
      <c r="J12" s="46" t="str">
        <f>'Rekapitulace stavby'!AN8</f>
        <v>17. 12. 2023</v>
      </c>
      <c r="L12" s="29"/>
    </row>
    <row r="13" spans="2:46" s="1" customFormat="1" ht="10.9" customHeight="1">
      <c r="B13" s="29"/>
      <c r="L13" s="29"/>
    </row>
    <row r="14" spans="2:46" s="1" customFormat="1" ht="12" customHeight="1">
      <c r="B14" s="29"/>
      <c r="D14" s="24" t="s">
        <v>25</v>
      </c>
      <c r="I14" s="24" t="s">
        <v>26</v>
      </c>
      <c r="J14" s="22" t="s">
        <v>19</v>
      </c>
      <c r="L14" s="29"/>
    </row>
    <row r="15" spans="2:46" s="1" customFormat="1" ht="18" customHeight="1">
      <c r="B15" s="29"/>
      <c r="E15" s="22" t="s">
        <v>27</v>
      </c>
      <c r="I15" s="24" t="s">
        <v>28</v>
      </c>
      <c r="J15" s="22" t="s">
        <v>19</v>
      </c>
      <c r="L15" s="29"/>
    </row>
    <row r="16" spans="2:46" s="1" customFormat="1" ht="6.95" customHeight="1">
      <c r="B16" s="29"/>
      <c r="L16" s="29"/>
    </row>
    <row r="17" spans="2:12" s="1" customFormat="1" ht="12" customHeight="1">
      <c r="B17" s="29"/>
      <c r="D17" s="24" t="s">
        <v>29</v>
      </c>
      <c r="I17" s="24" t="s">
        <v>26</v>
      </c>
      <c r="J17" s="25" t="str">
        <f>'Rekapitulace stavby'!AN13</f>
        <v>Vyplň údaj</v>
      </c>
      <c r="L17" s="29"/>
    </row>
    <row r="18" spans="2:12" s="1" customFormat="1" ht="18" customHeight="1">
      <c r="B18" s="29"/>
      <c r="E18" s="283" t="str">
        <f>'Rekapitulace stavby'!E14</f>
        <v>Vyplň údaj</v>
      </c>
      <c r="F18" s="246"/>
      <c r="G18" s="246"/>
      <c r="H18" s="246"/>
      <c r="I18" s="24" t="s">
        <v>28</v>
      </c>
      <c r="J18" s="25" t="str">
        <f>'Rekapitulace stavby'!AN14</f>
        <v>Vyplň údaj</v>
      </c>
      <c r="L18" s="29"/>
    </row>
    <row r="19" spans="2:12" s="1" customFormat="1" ht="6.95" customHeight="1">
      <c r="B19" s="29"/>
      <c r="L19" s="29"/>
    </row>
    <row r="20" spans="2:12" s="1" customFormat="1" ht="12" customHeight="1">
      <c r="B20" s="29"/>
      <c r="D20" s="24" t="s">
        <v>31</v>
      </c>
      <c r="I20" s="24" t="s">
        <v>26</v>
      </c>
      <c r="J20" s="22" t="s">
        <v>19</v>
      </c>
      <c r="L20" s="29"/>
    </row>
    <row r="21" spans="2:12" s="1" customFormat="1" ht="18" customHeight="1">
      <c r="B21" s="29"/>
      <c r="E21" s="22" t="s">
        <v>32</v>
      </c>
      <c r="I21" s="24" t="s">
        <v>28</v>
      </c>
      <c r="J21" s="22" t="s">
        <v>19</v>
      </c>
      <c r="L21" s="29"/>
    </row>
    <row r="22" spans="2:12" s="1" customFormat="1" ht="6.95" customHeight="1">
      <c r="B22" s="29"/>
      <c r="L22" s="29"/>
    </row>
    <row r="23" spans="2:12" s="1" customFormat="1" ht="12" customHeight="1">
      <c r="B23" s="29"/>
      <c r="D23" s="24" t="s">
        <v>34</v>
      </c>
      <c r="I23" s="24" t="s">
        <v>26</v>
      </c>
      <c r="J23" s="22" t="str">
        <f>IF('Rekapitulace stavby'!AN19="","",'Rekapitulace stavby'!AN19)</f>
        <v/>
      </c>
      <c r="L23" s="29"/>
    </row>
    <row r="24" spans="2:12" s="1" customFormat="1" ht="18" customHeight="1">
      <c r="B24" s="29"/>
      <c r="E24" s="22" t="str">
        <f>IF('Rekapitulace stavby'!E20="","",'Rekapitulace stavby'!E20)</f>
        <v xml:space="preserve"> </v>
      </c>
      <c r="I24" s="24" t="s">
        <v>28</v>
      </c>
      <c r="J24" s="22" t="str">
        <f>IF('Rekapitulace stavby'!AN20="","",'Rekapitulace stavby'!AN20)</f>
        <v/>
      </c>
      <c r="L24" s="29"/>
    </row>
    <row r="25" spans="2:12" s="1" customFormat="1" ht="6.95" customHeight="1">
      <c r="B25" s="29"/>
      <c r="L25" s="29"/>
    </row>
    <row r="26" spans="2:12" s="1" customFormat="1" ht="12" customHeight="1">
      <c r="B26" s="29"/>
      <c r="D26" s="24" t="s">
        <v>36</v>
      </c>
      <c r="L26" s="29"/>
    </row>
    <row r="27" spans="2:12" s="7" customFormat="1" ht="71.25" customHeight="1">
      <c r="B27" s="83"/>
      <c r="E27" s="251" t="s">
        <v>37</v>
      </c>
      <c r="F27" s="251"/>
      <c r="G27" s="251"/>
      <c r="H27" s="251"/>
      <c r="L27" s="83"/>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4" t="s">
        <v>38</v>
      </c>
      <c r="J30" s="60">
        <f>ROUND(J95, 2)</f>
        <v>0</v>
      </c>
      <c r="L30" s="29"/>
    </row>
    <row r="31" spans="2:12" s="1" customFormat="1" ht="6.95" customHeight="1">
      <c r="B31" s="29"/>
      <c r="D31" s="47"/>
      <c r="E31" s="47"/>
      <c r="F31" s="47"/>
      <c r="G31" s="47"/>
      <c r="H31" s="47"/>
      <c r="I31" s="47"/>
      <c r="J31" s="47"/>
      <c r="K31" s="47"/>
      <c r="L31" s="29"/>
    </row>
    <row r="32" spans="2:12" s="1" customFormat="1" ht="14.45" customHeight="1">
      <c r="B32" s="29"/>
      <c r="F32" s="32" t="s">
        <v>40</v>
      </c>
      <c r="I32" s="32" t="s">
        <v>39</v>
      </c>
      <c r="J32" s="32" t="s">
        <v>41</v>
      </c>
      <c r="L32" s="29"/>
    </row>
    <row r="33" spans="2:12" s="1" customFormat="1" ht="14.45" customHeight="1">
      <c r="B33" s="29"/>
      <c r="D33" s="49" t="s">
        <v>42</v>
      </c>
      <c r="E33" s="24" t="s">
        <v>43</v>
      </c>
      <c r="F33" s="85">
        <f>ROUND((SUM(BE95:BE270)),  2)</f>
        <v>0</v>
      </c>
      <c r="I33" s="86">
        <v>0.21</v>
      </c>
      <c r="J33" s="85">
        <f>ROUND(((SUM(BE95:BE270))*I33),  2)</f>
        <v>0</v>
      </c>
      <c r="L33" s="29"/>
    </row>
    <row r="34" spans="2:12" s="1" customFormat="1" ht="14.45" customHeight="1">
      <c r="B34" s="29"/>
      <c r="E34" s="24" t="s">
        <v>44</v>
      </c>
      <c r="F34" s="85">
        <f>ROUND((SUM(BF95:BF270)),  2)</f>
        <v>0</v>
      </c>
      <c r="I34" s="86">
        <v>0.15</v>
      </c>
      <c r="J34" s="85">
        <f>ROUND(((SUM(BF95:BF270))*I34),  2)</f>
        <v>0</v>
      </c>
      <c r="L34" s="29"/>
    </row>
    <row r="35" spans="2:12" s="1" customFormat="1" ht="14.45" hidden="1" customHeight="1">
      <c r="B35" s="29"/>
      <c r="E35" s="24" t="s">
        <v>45</v>
      </c>
      <c r="F35" s="85">
        <f>ROUND((SUM(BG95:BG270)),  2)</f>
        <v>0</v>
      </c>
      <c r="I35" s="86">
        <v>0.21</v>
      </c>
      <c r="J35" s="85">
        <f>0</f>
        <v>0</v>
      </c>
      <c r="L35" s="29"/>
    </row>
    <row r="36" spans="2:12" s="1" customFormat="1" ht="14.45" hidden="1" customHeight="1">
      <c r="B36" s="29"/>
      <c r="E36" s="24" t="s">
        <v>46</v>
      </c>
      <c r="F36" s="85">
        <f>ROUND((SUM(BH95:BH270)),  2)</f>
        <v>0</v>
      </c>
      <c r="I36" s="86">
        <v>0.15</v>
      </c>
      <c r="J36" s="85">
        <f>0</f>
        <v>0</v>
      </c>
      <c r="L36" s="29"/>
    </row>
    <row r="37" spans="2:12" s="1" customFormat="1" ht="14.45" hidden="1" customHeight="1">
      <c r="B37" s="29"/>
      <c r="E37" s="24" t="s">
        <v>47</v>
      </c>
      <c r="F37" s="85">
        <f>ROUND((SUM(BI95:BI270)),  2)</f>
        <v>0</v>
      </c>
      <c r="I37" s="86">
        <v>0</v>
      </c>
      <c r="J37" s="85">
        <f>0</f>
        <v>0</v>
      </c>
      <c r="L37" s="29"/>
    </row>
    <row r="38" spans="2:12" s="1" customFormat="1" ht="6.95" customHeight="1">
      <c r="B38" s="29"/>
      <c r="L38" s="29"/>
    </row>
    <row r="39" spans="2:12" s="1" customFormat="1" ht="25.35" customHeight="1">
      <c r="B39" s="29"/>
      <c r="C39" s="87"/>
      <c r="D39" s="88" t="s">
        <v>48</v>
      </c>
      <c r="E39" s="51"/>
      <c r="F39" s="51"/>
      <c r="G39" s="89" t="s">
        <v>49</v>
      </c>
      <c r="H39" s="90" t="s">
        <v>50</v>
      </c>
      <c r="I39" s="51"/>
      <c r="J39" s="91">
        <f>SUM(J30:J37)</f>
        <v>0</v>
      </c>
      <c r="K39" s="92"/>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18" t="s">
        <v>92</v>
      </c>
      <c r="L45" s="29"/>
    </row>
    <row r="46" spans="2:12" s="1" customFormat="1" ht="6.95" customHeight="1">
      <c r="B46" s="29"/>
      <c r="L46" s="29"/>
    </row>
    <row r="47" spans="2:12" s="1" customFormat="1" ht="12" customHeight="1">
      <c r="B47" s="29"/>
      <c r="C47" s="24" t="s">
        <v>16</v>
      </c>
      <c r="L47" s="29"/>
    </row>
    <row r="48" spans="2:12" s="1" customFormat="1" ht="16.5" customHeight="1">
      <c r="B48" s="29"/>
      <c r="E48" s="280" t="str">
        <f>E7</f>
        <v>X-11 - Vybudování stanovišť podzemních kontejnerů v Ostrově</v>
      </c>
      <c r="F48" s="281"/>
      <c r="G48" s="281"/>
      <c r="H48" s="281"/>
      <c r="L48" s="29"/>
    </row>
    <row r="49" spans="2:47" s="1" customFormat="1" ht="12" customHeight="1">
      <c r="B49" s="29"/>
      <c r="C49" s="24" t="s">
        <v>90</v>
      </c>
      <c r="L49" s="29"/>
    </row>
    <row r="50" spans="2:47" s="1" customFormat="1" ht="16.5" customHeight="1">
      <c r="B50" s="29"/>
      <c r="E50" s="262" t="str">
        <f>E9</f>
        <v>SO 02 - ul. Brigádnická</v>
      </c>
      <c r="F50" s="282"/>
      <c r="G50" s="282"/>
      <c r="H50" s="282"/>
      <c r="L50" s="29"/>
    </row>
    <row r="51" spans="2:47" s="1" customFormat="1" ht="6.95" customHeight="1">
      <c r="B51" s="29"/>
      <c r="L51" s="29"/>
    </row>
    <row r="52" spans="2:47" s="1" customFormat="1" ht="12" customHeight="1">
      <c r="B52" s="29"/>
      <c r="C52" s="24" t="s">
        <v>21</v>
      </c>
      <c r="F52" s="22" t="str">
        <f>F12</f>
        <v>Ostrov</v>
      </c>
      <c r="I52" s="24" t="s">
        <v>23</v>
      </c>
      <c r="J52" s="46" t="str">
        <f>IF(J12="","",J12)</f>
        <v>17. 12. 2023</v>
      </c>
      <c r="L52" s="29"/>
    </row>
    <row r="53" spans="2:47" s="1" customFormat="1" ht="6.95" customHeight="1">
      <c r="B53" s="29"/>
      <c r="L53" s="29"/>
    </row>
    <row r="54" spans="2:47" s="1" customFormat="1" ht="40.15" customHeight="1">
      <c r="B54" s="29"/>
      <c r="C54" s="24" t="s">
        <v>25</v>
      </c>
      <c r="F54" s="22" t="str">
        <f>E15</f>
        <v>Město Ostrov, Jáchymovská 1, 363 01 Ostrov</v>
      </c>
      <c r="I54" s="24" t="s">
        <v>31</v>
      </c>
      <c r="J54" s="27" t="str">
        <f>E21</f>
        <v>PK Beránek a Hradil, Svobody 7/1, 350 02 Cheb</v>
      </c>
      <c r="L54" s="29"/>
    </row>
    <row r="55" spans="2:47" s="1" customFormat="1" ht="15.2" customHeight="1">
      <c r="B55" s="29"/>
      <c r="C55" s="24" t="s">
        <v>29</v>
      </c>
      <c r="F55" s="22" t="str">
        <f>IF(E18="","",E18)</f>
        <v>Vyplň údaj</v>
      </c>
      <c r="I55" s="24" t="s">
        <v>34</v>
      </c>
      <c r="J55" s="27" t="str">
        <f>E24</f>
        <v xml:space="preserve"> </v>
      </c>
      <c r="L55" s="29"/>
    </row>
    <row r="56" spans="2:47" s="1" customFormat="1" ht="10.35" customHeight="1">
      <c r="B56" s="29"/>
      <c r="L56" s="29"/>
    </row>
    <row r="57" spans="2:47" s="1" customFormat="1" ht="29.25" customHeight="1">
      <c r="B57" s="29"/>
      <c r="C57" s="93" t="s">
        <v>93</v>
      </c>
      <c r="D57" s="87"/>
      <c r="E57" s="87"/>
      <c r="F57" s="87"/>
      <c r="G57" s="87"/>
      <c r="H57" s="87"/>
      <c r="I57" s="87"/>
      <c r="J57" s="94" t="s">
        <v>94</v>
      </c>
      <c r="K57" s="87"/>
      <c r="L57" s="29"/>
    </row>
    <row r="58" spans="2:47" s="1" customFormat="1" ht="10.35" customHeight="1">
      <c r="B58" s="29"/>
      <c r="L58" s="29"/>
    </row>
    <row r="59" spans="2:47" s="1" customFormat="1" ht="22.9" customHeight="1">
      <c r="B59" s="29"/>
      <c r="C59" s="95" t="s">
        <v>70</v>
      </c>
      <c r="J59" s="60">
        <f>J95</f>
        <v>0</v>
      </c>
      <c r="L59" s="29"/>
      <c r="AU59" s="14" t="s">
        <v>95</v>
      </c>
    </row>
    <row r="60" spans="2:47" s="8" customFormat="1" ht="24.95" customHeight="1">
      <c r="B60" s="96"/>
      <c r="D60" s="97" t="s">
        <v>96</v>
      </c>
      <c r="E60" s="98"/>
      <c r="F60" s="98"/>
      <c r="G60" s="98"/>
      <c r="H60" s="98"/>
      <c r="I60" s="98"/>
      <c r="J60" s="99">
        <f>J96</f>
        <v>0</v>
      </c>
      <c r="L60" s="96"/>
    </row>
    <row r="61" spans="2:47" s="9" customFormat="1" ht="19.899999999999999" customHeight="1">
      <c r="B61" s="100"/>
      <c r="D61" s="101" t="s">
        <v>97</v>
      </c>
      <c r="E61" s="102"/>
      <c r="F61" s="102"/>
      <c r="G61" s="102"/>
      <c r="H61" s="102"/>
      <c r="I61" s="102"/>
      <c r="J61" s="103">
        <f>J97</f>
        <v>0</v>
      </c>
      <c r="L61" s="100"/>
    </row>
    <row r="62" spans="2:47" s="9" customFormat="1" ht="19.899999999999999" customHeight="1">
      <c r="B62" s="100"/>
      <c r="D62" s="101" t="s">
        <v>98</v>
      </c>
      <c r="E62" s="102"/>
      <c r="F62" s="102"/>
      <c r="G62" s="102"/>
      <c r="H62" s="102"/>
      <c r="I62" s="102"/>
      <c r="J62" s="103">
        <f>J147</f>
        <v>0</v>
      </c>
      <c r="L62" s="100"/>
    </row>
    <row r="63" spans="2:47" s="9" customFormat="1" ht="19.899999999999999" customHeight="1">
      <c r="B63" s="100"/>
      <c r="D63" s="101" t="s">
        <v>99</v>
      </c>
      <c r="E63" s="102"/>
      <c r="F63" s="102"/>
      <c r="G63" s="102"/>
      <c r="H63" s="102"/>
      <c r="I63" s="102"/>
      <c r="J63" s="103">
        <f>J152</f>
        <v>0</v>
      </c>
      <c r="L63" s="100"/>
    </row>
    <row r="64" spans="2:47" s="9" customFormat="1" ht="19.899999999999999" customHeight="1">
      <c r="B64" s="100"/>
      <c r="D64" s="101" t="s">
        <v>101</v>
      </c>
      <c r="E64" s="102"/>
      <c r="F64" s="102"/>
      <c r="G64" s="102"/>
      <c r="H64" s="102"/>
      <c r="I64" s="102"/>
      <c r="J64" s="103">
        <f>J159</f>
        <v>0</v>
      </c>
      <c r="L64" s="100"/>
    </row>
    <row r="65" spans="2:12" s="9" customFormat="1" ht="19.899999999999999" customHeight="1">
      <c r="B65" s="100"/>
      <c r="D65" s="101" t="s">
        <v>102</v>
      </c>
      <c r="E65" s="102"/>
      <c r="F65" s="102"/>
      <c r="G65" s="102"/>
      <c r="H65" s="102"/>
      <c r="I65" s="102"/>
      <c r="J65" s="103">
        <f>J170</f>
        <v>0</v>
      </c>
      <c r="L65" s="100"/>
    </row>
    <row r="66" spans="2:12" s="9" customFormat="1" ht="19.899999999999999" customHeight="1">
      <c r="B66" s="100"/>
      <c r="D66" s="101" t="s">
        <v>103</v>
      </c>
      <c r="E66" s="102"/>
      <c r="F66" s="102"/>
      <c r="G66" s="102"/>
      <c r="H66" s="102"/>
      <c r="I66" s="102"/>
      <c r="J66" s="103">
        <f>J188</f>
        <v>0</v>
      </c>
      <c r="L66" s="100"/>
    </row>
    <row r="67" spans="2:12" s="9" customFormat="1" ht="19.899999999999999" customHeight="1">
      <c r="B67" s="100"/>
      <c r="D67" s="101" t="s">
        <v>105</v>
      </c>
      <c r="E67" s="102"/>
      <c r="F67" s="102"/>
      <c r="G67" s="102"/>
      <c r="H67" s="102"/>
      <c r="I67" s="102"/>
      <c r="J67" s="103">
        <f>J208</f>
        <v>0</v>
      </c>
      <c r="L67" s="100"/>
    </row>
    <row r="68" spans="2:12" s="8" customFormat="1" ht="24.95" customHeight="1">
      <c r="B68" s="96"/>
      <c r="D68" s="97" t="s">
        <v>421</v>
      </c>
      <c r="E68" s="98"/>
      <c r="F68" s="98"/>
      <c r="G68" s="98"/>
      <c r="H68" s="98"/>
      <c r="I68" s="98"/>
      <c r="J68" s="99">
        <f>J212</f>
        <v>0</v>
      </c>
      <c r="L68" s="96"/>
    </row>
    <row r="69" spans="2:12" s="8" customFormat="1" ht="24.95" customHeight="1">
      <c r="B69" s="96"/>
      <c r="D69" s="97" t="s">
        <v>106</v>
      </c>
      <c r="E69" s="98"/>
      <c r="F69" s="98"/>
      <c r="G69" s="98"/>
      <c r="H69" s="98"/>
      <c r="I69" s="98"/>
      <c r="J69" s="99">
        <f>J231</f>
        <v>0</v>
      </c>
      <c r="L69" s="96"/>
    </row>
    <row r="70" spans="2:12" s="9" customFormat="1" ht="19.899999999999999" customHeight="1">
      <c r="B70" s="100"/>
      <c r="D70" s="101" t="s">
        <v>107</v>
      </c>
      <c r="E70" s="102"/>
      <c r="F70" s="102"/>
      <c r="G70" s="102"/>
      <c r="H70" s="102"/>
      <c r="I70" s="102"/>
      <c r="J70" s="103">
        <f>J232</f>
        <v>0</v>
      </c>
      <c r="L70" s="100"/>
    </row>
    <row r="71" spans="2:12" s="8" customFormat="1" ht="24.95" customHeight="1">
      <c r="B71" s="96"/>
      <c r="D71" s="97" t="s">
        <v>108</v>
      </c>
      <c r="E71" s="98"/>
      <c r="F71" s="98"/>
      <c r="G71" s="98"/>
      <c r="H71" s="98"/>
      <c r="I71" s="98"/>
      <c r="J71" s="99">
        <f>J239</f>
        <v>0</v>
      </c>
      <c r="L71" s="96"/>
    </row>
    <row r="72" spans="2:12" s="9" customFormat="1" ht="19.899999999999999" customHeight="1">
      <c r="B72" s="100"/>
      <c r="D72" s="101" t="s">
        <v>109</v>
      </c>
      <c r="E72" s="102"/>
      <c r="F72" s="102"/>
      <c r="G72" s="102"/>
      <c r="H72" s="102"/>
      <c r="I72" s="102"/>
      <c r="J72" s="103">
        <f>J240</f>
        <v>0</v>
      </c>
      <c r="L72" s="100"/>
    </row>
    <row r="73" spans="2:12" s="9" customFormat="1" ht="19.899999999999999" customHeight="1">
      <c r="B73" s="100"/>
      <c r="D73" s="101" t="s">
        <v>110</v>
      </c>
      <c r="E73" s="102"/>
      <c r="F73" s="102"/>
      <c r="G73" s="102"/>
      <c r="H73" s="102"/>
      <c r="I73" s="102"/>
      <c r="J73" s="103">
        <f>J250</f>
        <v>0</v>
      </c>
      <c r="L73" s="100"/>
    </row>
    <row r="74" spans="2:12" s="9" customFormat="1" ht="19.899999999999999" customHeight="1">
      <c r="B74" s="100"/>
      <c r="D74" s="101" t="s">
        <v>111</v>
      </c>
      <c r="E74" s="102"/>
      <c r="F74" s="102"/>
      <c r="G74" s="102"/>
      <c r="H74" s="102"/>
      <c r="I74" s="102"/>
      <c r="J74" s="103">
        <f>J263</f>
        <v>0</v>
      </c>
      <c r="L74" s="100"/>
    </row>
    <row r="75" spans="2:12" s="9" customFormat="1" ht="19.899999999999999" customHeight="1">
      <c r="B75" s="100"/>
      <c r="D75" s="101" t="s">
        <v>112</v>
      </c>
      <c r="E75" s="102"/>
      <c r="F75" s="102"/>
      <c r="G75" s="102"/>
      <c r="H75" s="102"/>
      <c r="I75" s="102"/>
      <c r="J75" s="103">
        <f>J267</f>
        <v>0</v>
      </c>
      <c r="L75" s="100"/>
    </row>
    <row r="76" spans="2:12" s="1" customFormat="1" ht="21.75" customHeight="1">
      <c r="B76" s="29"/>
      <c r="L76" s="29"/>
    </row>
    <row r="77" spans="2:12" s="1" customFormat="1" ht="6.95" customHeight="1">
      <c r="B77" s="38"/>
      <c r="C77" s="39"/>
      <c r="D77" s="39"/>
      <c r="E77" s="39"/>
      <c r="F77" s="39"/>
      <c r="G77" s="39"/>
      <c r="H77" s="39"/>
      <c r="I77" s="39"/>
      <c r="J77" s="39"/>
      <c r="K77" s="39"/>
      <c r="L77" s="29"/>
    </row>
    <row r="81" spans="2:63" s="1" customFormat="1" ht="6.95" customHeight="1">
      <c r="B81" s="40"/>
      <c r="C81" s="41"/>
      <c r="D81" s="41"/>
      <c r="E81" s="41"/>
      <c r="F81" s="41"/>
      <c r="G81" s="41"/>
      <c r="H81" s="41"/>
      <c r="I81" s="41"/>
      <c r="J81" s="41"/>
      <c r="K81" s="41"/>
      <c r="L81" s="29"/>
    </row>
    <row r="82" spans="2:63" s="1" customFormat="1" ht="24.95" customHeight="1">
      <c r="B82" s="29"/>
      <c r="C82" s="18" t="s">
        <v>113</v>
      </c>
      <c r="L82" s="29"/>
    </row>
    <row r="83" spans="2:63" s="1" customFormat="1" ht="6.95" customHeight="1">
      <c r="B83" s="29"/>
      <c r="L83" s="29"/>
    </row>
    <row r="84" spans="2:63" s="1" customFormat="1" ht="12" customHeight="1">
      <c r="B84" s="29"/>
      <c r="C84" s="24" t="s">
        <v>16</v>
      </c>
      <c r="L84" s="29"/>
    </row>
    <row r="85" spans="2:63" s="1" customFormat="1" ht="16.5" customHeight="1">
      <c r="B85" s="29"/>
      <c r="E85" s="280" t="str">
        <f>E7</f>
        <v>X-11 - Vybudování stanovišť podzemních kontejnerů v Ostrově</v>
      </c>
      <c r="F85" s="281"/>
      <c r="G85" s="281"/>
      <c r="H85" s="281"/>
      <c r="L85" s="29"/>
    </row>
    <row r="86" spans="2:63" s="1" customFormat="1" ht="12" customHeight="1">
      <c r="B86" s="29"/>
      <c r="C86" s="24" t="s">
        <v>90</v>
      </c>
      <c r="L86" s="29"/>
    </row>
    <row r="87" spans="2:63" s="1" customFormat="1" ht="16.5" customHeight="1">
      <c r="B87" s="29"/>
      <c r="E87" s="262" t="str">
        <f>E9</f>
        <v>SO 02 - ul. Brigádnická</v>
      </c>
      <c r="F87" s="282"/>
      <c r="G87" s="282"/>
      <c r="H87" s="282"/>
      <c r="L87" s="29"/>
    </row>
    <row r="88" spans="2:63" s="1" customFormat="1" ht="6.95" customHeight="1">
      <c r="B88" s="29"/>
      <c r="L88" s="29"/>
    </row>
    <row r="89" spans="2:63" s="1" customFormat="1" ht="12" customHeight="1">
      <c r="B89" s="29"/>
      <c r="C89" s="24" t="s">
        <v>21</v>
      </c>
      <c r="F89" s="22" t="str">
        <f>F12</f>
        <v>Ostrov</v>
      </c>
      <c r="I89" s="24" t="s">
        <v>23</v>
      </c>
      <c r="J89" s="46" t="str">
        <f>IF(J12="","",J12)</f>
        <v>17. 12. 2023</v>
      </c>
      <c r="L89" s="29"/>
    </row>
    <row r="90" spans="2:63" s="1" customFormat="1" ht="6.95" customHeight="1">
      <c r="B90" s="29"/>
      <c r="L90" s="29"/>
    </row>
    <row r="91" spans="2:63" s="1" customFormat="1" ht="40.15" customHeight="1">
      <c r="B91" s="29"/>
      <c r="C91" s="24" t="s">
        <v>25</v>
      </c>
      <c r="F91" s="22" t="str">
        <f>E15</f>
        <v>Město Ostrov, Jáchymovská 1, 363 01 Ostrov</v>
      </c>
      <c r="I91" s="24" t="s">
        <v>31</v>
      </c>
      <c r="J91" s="27" t="str">
        <f>E21</f>
        <v>PK Beránek a Hradil, Svobody 7/1, 350 02 Cheb</v>
      </c>
      <c r="L91" s="29"/>
    </row>
    <row r="92" spans="2:63" s="1" customFormat="1" ht="15.2" customHeight="1">
      <c r="B92" s="29"/>
      <c r="C92" s="24" t="s">
        <v>29</v>
      </c>
      <c r="F92" s="22" t="str">
        <f>IF(E18="","",E18)</f>
        <v>Vyplň údaj</v>
      </c>
      <c r="I92" s="24" t="s">
        <v>34</v>
      </c>
      <c r="J92" s="27" t="str">
        <f>E24</f>
        <v xml:space="preserve"> </v>
      </c>
      <c r="L92" s="29"/>
    </row>
    <row r="93" spans="2:63" s="1" customFormat="1" ht="10.35" customHeight="1">
      <c r="B93" s="29"/>
      <c r="L93" s="29"/>
    </row>
    <row r="94" spans="2:63" s="10" customFormat="1" ht="29.25" customHeight="1">
      <c r="B94" s="104"/>
      <c r="C94" s="105" t="s">
        <v>114</v>
      </c>
      <c r="D94" s="106" t="s">
        <v>57</v>
      </c>
      <c r="E94" s="106" t="s">
        <v>53</v>
      </c>
      <c r="F94" s="106" t="s">
        <v>54</v>
      </c>
      <c r="G94" s="106" t="s">
        <v>115</v>
      </c>
      <c r="H94" s="106" t="s">
        <v>116</v>
      </c>
      <c r="I94" s="106" t="s">
        <v>117</v>
      </c>
      <c r="J94" s="106" t="s">
        <v>94</v>
      </c>
      <c r="K94" s="107" t="s">
        <v>118</v>
      </c>
      <c r="L94" s="104"/>
      <c r="M94" s="53" t="s">
        <v>19</v>
      </c>
      <c r="N94" s="54" t="s">
        <v>42</v>
      </c>
      <c r="O94" s="54" t="s">
        <v>119</v>
      </c>
      <c r="P94" s="54" t="s">
        <v>120</v>
      </c>
      <c r="Q94" s="54" t="s">
        <v>121</v>
      </c>
      <c r="R94" s="54" t="s">
        <v>122</v>
      </c>
      <c r="S94" s="54" t="s">
        <v>123</v>
      </c>
      <c r="T94" s="55" t="s">
        <v>124</v>
      </c>
    </row>
    <row r="95" spans="2:63" s="1" customFormat="1" ht="22.9" customHeight="1">
      <c r="B95" s="29"/>
      <c r="C95" s="58" t="s">
        <v>125</v>
      </c>
      <c r="J95" s="108">
        <f>BK95</f>
        <v>0</v>
      </c>
      <c r="L95" s="29"/>
      <c r="M95" s="56"/>
      <c r="N95" s="47"/>
      <c r="O95" s="47"/>
      <c r="P95" s="109">
        <f>P96+P212+P231+P239</f>
        <v>0</v>
      </c>
      <c r="Q95" s="47"/>
      <c r="R95" s="109">
        <f>R96+R212+R231+R239</f>
        <v>28.561486330000001</v>
      </c>
      <c r="S95" s="47"/>
      <c r="T95" s="110">
        <f>T96+T212+T231+T239</f>
        <v>3.5621999999999998</v>
      </c>
      <c r="AT95" s="14" t="s">
        <v>71</v>
      </c>
      <c r="AU95" s="14" t="s">
        <v>95</v>
      </c>
      <c r="BK95" s="111">
        <f>BK96+BK212+BK231+BK239</f>
        <v>0</v>
      </c>
    </row>
    <row r="96" spans="2:63" s="11" customFormat="1" ht="25.9" customHeight="1">
      <c r="B96" s="112"/>
      <c r="D96" s="113" t="s">
        <v>71</v>
      </c>
      <c r="E96" s="114" t="s">
        <v>126</v>
      </c>
      <c r="F96" s="114" t="s">
        <v>127</v>
      </c>
      <c r="I96" s="115"/>
      <c r="J96" s="116">
        <f>BK96</f>
        <v>0</v>
      </c>
      <c r="L96" s="112"/>
      <c r="M96" s="117"/>
      <c r="P96" s="118">
        <f>P97+P147+P152+P159+P170+P188+P208</f>
        <v>0</v>
      </c>
      <c r="R96" s="118">
        <f>R97+R147+R152+R159+R170+R188+R208</f>
        <v>28.561486330000001</v>
      </c>
      <c r="T96" s="119">
        <f>T97+T147+T152+T159+T170+T188+T208</f>
        <v>3.5621999999999998</v>
      </c>
      <c r="AR96" s="113" t="s">
        <v>80</v>
      </c>
      <c r="AT96" s="120" t="s">
        <v>71</v>
      </c>
      <c r="AU96" s="120" t="s">
        <v>72</v>
      </c>
      <c r="AY96" s="113" t="s">
        <v>128</v>
      </c>
      <c r="BK96" s="121">
        <f>BK97+BK147+BK152+BK159+BK170+BK188+BK208</f>
        <v>0</v>
      </c>
    </row>
    <row r="97" spans="2:65" s="11" customFormat="1" ht="22.9" customHeight="1">
      <c r="B97" s="112"/>
      <c r="D97" s="113" t="s">
        <v>71</v>
      </c>
      <c r="E97" s="122" t="s">
        <v>80</v>
      </c>
      <c r="F97" s="122" t="s">
        <v>129</v>
      </c>
      <c r="I97" s="115"/>
      <c r="J97" s="123">
        <f>BK97</f>
        <v>0</v>
      </c>
      <c r="L97" s="112"/>
      <c r="M97" s="117"/>
      <c r="P97" s="118">
        <f>SUM(P98:P146)</f>
        <v>0</v>
      </c>
      <c r="R97" s="118">
        <f>SUM(R98:R146)</f>
        <v>5.4871999999999997E-2</v>
      </c>
      <c r="T97" s="119">
        <f>SUM(T98:T146)</f>
        <v>3.4871999999999996</v>
      </c>
      <c r="AR97" s="113" t="s">
        <v>80</v>
      </c>
      <c r="AT97" s="120" t="s">
        <v>71</v>
      </c>
      <c r="AU97" s="120" t="s">
        <v>80</v>
      </c>
      <c r="AY97" s="113" t="s">
        <v>128</v>
      </c>
      <c r="BK97" s="121">
        <f>SUM(BK98:BK146)</f>
        <v>0</v>
      </c>
    </row>
    <row r="98" spans="2:65" s="1" customFormat="1" ht="33" customHeight="1">
      <c r="B98" s="29"/>
      <c r="C98" s="124" t="s">
        <v>80</v>
      </c>
      <c r="D98" s="124" t="s">
        <v>130</v>
      </c>
      <c r="E98" s="125" t="s">
        <v>422</v>
      </c>
      <c r="F98" s="126" t="s">
        <v>423</v>
      </c>
      <c r="G98" s="127" t="s">
        <v>133</v>
      </c>
      <c r="H98" s="128">
        <v>69.622</v>
      </c>
      <c r="I98" s="129"/>
      <c r="J98" s="130">
        <f>ROUND(I98*H98,2)</f>
        <v>0</v>
      </c>
      <c r="K98" s="126" t="s">
        <v>134</v>
      </c>
      <c r="L98" s="29"/>
      <c r="M98" s="131" t="s">
        <v>19</v>
      </c>
      <c r="N98" s="132" t="s">
        <v>43</v>
      </c>
      <c r="P98" s="133">
        <f>O98*H98</f>
        <v>0</v>
      </c>
      <c r="Q98" s="133">
        <v>0</v>
      </c>
      <c r="R98" s="133">
        <f>Q98*H98</f>
        <v>0</v>
      </c>
      <c r="S98" s="133">
        <v>0</v>
      </c>
      <c r="T98" s="134">
        <f>S98*H98</f>
        <v>0</v>
      </c>
      <c r="AR98" s="135" t="s">
        <v>135</v>
      </c>
      <c r="AT98" s="135" t="s">
        <v>130</v>
      </c>
      <c r="AU98" s="135" t="s">
        <v>82</v>
      </c>
      <c r="AY98" s="14" t="s">
        <v>128</v>
      </c>
      <c r="BE98" s="136">
        <f>IF(N98="základní",J98,0)</f>
        <v>0</v>
      </c>
      <c r="BF98" s="136">
        <f>IF(N98="snížená",J98,0)</f>
        <v>0</v>
      </c>
      <c r="BG98" s="136">
        <f>IF(N98="zákl. přenesená",J98,0)</f>
        <v>0</v>
      </c>
      <c r="BH98" s="136">
        <f>IF(N98="sníž. přenesená",J98,0)</f>
        <v>0</v>
      </c>
      <c r="BI98" s="136">
        <f>IF(N98="nulová",J98,0)</f>
        <v>0</v>
      </c>
      <c r="BJ98" s="14" t="s">
        <v>80</v>
      </c>
      <c r="BK98" s="136">
        <f>ROUND(I98*H98,2)</f>
        <v>0</v>
      </c>
      <c r="BL98" s="14" t="s">
        <v>135</v>
      </c>
      <c r="BM98" s="135" t="s">
        <v>82</v>
      </c>
    </row>
    <row r="99" spans="2:65" s="1" customFormat="1" ht="29.25">
      <c r="B99" s="29"/>
      <c r="D99" s="137" t="s">
        <v>136</v>
      </c>
      <c r="F99" s="138" t="s">
        <v>424</v>
      </c>
      <c r="I99" s="139"/>
      <c r="L99" s="29"/>
      <c r="M99" s="140"/>
      <c r="T99" s="50"/>
      <c r="AT99" s="14" t="s">
        <v>136</v>
      </c>
      <c r="AU99" s="14" t="s">
        <v>82</v>
      </c>
    </row>
    <row r="100" spans="2:65" s="1" customFormat="1" ht="11.25">
      <c r="B100" s="29"/>
      <c r="D100" s="141" t="s">
        <v>138</v>
      </c>
      <c r="F100" s="142" t="s">
        <v>425</v>
      </c>
      <c r="I100" s="139"/>
      <c r="L100" s="29"/>
      <c r="M100" s="140"/>
      <c r="T100" s="50"/>
      <c r="AT100" s="14" t="s">
        <v>138</v>
      </c>
      <c r="AU100" s="14" t="s">
        <v>82</v>
      </c>
    </row>
    <row r="101" spans="2:65" s="1" customFormat="1" ht="24.2" customHeight="1">
      <c r="B101" s="29"/>
      <c r="C101" s="124" t="s">
        <v>82</v>
      </c>
      <c r="D101" s="124" t="s">
        <v>130</v>
      </c>
      <c r="E101" s="125" t="s">
        <v>140</v>
      </c>
      <c r="F101" s="126" t="s">
        <v>141</v>
      </c>
      <c r="G101" s="127" t="s">
        <v>142</v>
      </c>
      <c r="H101" s="128">
        <v>63.6</v>
      </c>
      <c r="I101" s="129"/>
      <c r="J101" s="130">
        <f>ROUND(I101*H101,2)</f>
        <v>0</v>
      </c>
      <c r="K101" s="126" t="s">
        <v>134</v>
      </c>
      <c r="L101" s="29"/>
      <c r="M101" s="131" t="s">
        <v>19</v>
      </c>
      <c r="N101" s="132" t="s">
        <v>43</v>
      </c>
      <c r="P101" s="133">
        <f>O101*H101</f>
        <v>0</v>
      </c>
      <c r="Q101" s="133">
        <v>8.4999999999999995E-4</v>
      </c>
      <c r="R101" s="133">
        <f>Q101*H101</f>
        <v>5.4059999999999997E-2</v>
      </c>
      <c r="S101" s="133">
        <v>0</v>
      </c>
      <c r="T101" s="134">
        <f>S101*H101</f>
        <v>0</v>
      </c>
      <c r="AR101" s="135" t="s">
        <v>135</v>
      </c>
      <c r="AT101" s="135" t="s">
        <v>130</v>
      </c>
      <c r="AU101" s="135" t="s">
        <v>82</v>
      </c>
      <c r="AY101" s="14" t="s">
        <v>128</v>
      </c>
      <c r="BE101" s="136">
        <f>IF(N101="základní",J101,0)</f>
        <v>0</v>
      </c>
      <c r="BF101" s="136">
        <f>IF(N101="snížená",J101,0)</f>
        <v>0</v>
      </c>
      <c r="BG101" s="136">
        <f>IF(N101="zákl. přenesená",J101,0)</f>
        <v>0</v>
      </c>
      <c r="BH101" s="136">
        <f>IF(N101="sníž. přenesená",J101,0)</f>
        <v>0</v>
      </c>
      <c r="BI101" s="136">
        <f>IF(N101="nulová",J101,0)</f>
        <v>0</v>
      </c>
      <c r="BJ101" s="14" t="s">
        <v>80</v>
      </c>
      <c r="BK101" s="136">
        <f>ROUND(I101*H101,2)</f>
        <v>0</v>
      </c>
      <c r="BL101" s="14" t="s">
        <v>135</v>
      </c>
      <c r="BM101" s="135" t="s">
        <v>143</v>
      </c>
    </row>
    <row r="102" spans="2:65" s="1" customFormat="1" ht="19.5">
      <c r="B102" s="29"/>
      <c r="D102" s="137" t="s">
        <v>136</v>
      </c>
      <c r="F102" s="138" t="s">
        <v>144</v>
      </c>
      <c r="I102" s="139"/>
      <c r="L102" s="29"/>
      <c r="M102" s="140"/>
      <c r="T102" s="50"/>
      <c r="AT102" s="14" t="s">
        <v>136</v>
      </c>
      <c r="AU102" s="14" t="s">
        <v>82</v>
      </c>
    </row>
    <row r="103" spans="2:65" s="1" customFormat="1" ht="11.25">
      <c r="B103" s="29"/>
      <c r="D103" s="141" t="s">
        <v>138</v>
      </c>
      <c r="F103" s="142" t="s">
        <v>145</v>
      </c>
      <c r="I103" s="139"/>
      <c r="L103" s="29"/>
      <c r="M103" s="140"/>
      <c r="T103" s="50"/>
      <c r="AT103" s="14" t="s">
        <v>138</v>
      </c>
      <c r="AU103" s="14" t="s">
        <v>82</v>
      </c>
    </row>
    <row r="104" spans="2:65" s="1" customFormat="1" ht="156">
      <c r="B104" s="29"/>
      <c r="D104" s="137" t="s">
        <v>146</v>
      </c>
      <c r="F104" s="143" t="s">
        <v>147</v>
      </c>
      <c r="I104" s="139"/>
      <c r="L104" s="29"/>
      <c r="M104" s="140"/>
      <c r="T104" s="50"/>
      <c r="AT104" s="14" t="s">
        <v>146</v>
      </c>
      <c r="AU104" s="14" t="s">
        <v>82</v>
      </c>
    </row>
    <row r="105" spans="2:65" s="1" customFormat="1" ht="24.2" customHeight="1">
      <c r="B105" s="29"/>
      <c r="C105" s="124" t="s">
        <v>148</v>
      </c>
      <c r="D105" s="124" t="s">
        <v>130</v>
      </c>
      <c r="E105" s="125" t="s">
        <v>149</v>
      </c>
      <c r="F105" s="126" t="s">
        <v>150</v>
      </c>
      <c r="G105" s="127" t="s">
        <v>142</v>
      </c>
      <c r="H105" s="128">
        <v>63.6</v>
      </c>
      <c r="I105" s="129"/>
      <c r="J105" s="130">
        <f>ROUND(I105*H105,2)</f>
        <v>0</v>
      </c>
      <c r="K105" s="126" t="s">
        <v>134</v>
      </c>
      <c r="L105" s="29"/>
      <c r="M105" s="131" t="s">
        <v>19</v>
      </c>
      <c r="N105" s="132" t="s">
        <v>43</v>
      </c>
      <c r="P105" s="133">
        <f>O105*H105</f>
        <v>0</v>
      </c>
      <c r="Q105" s="133">
        <v>0</v>
      </c>
      <c r="R105" s="133">
        <f>Q105*H105</f>
        <v>0</v>
      </c>
      <c r="S105" s="133">
        <v>0</v>
      </c>
      <c r="T105" s="134">
        <f>S105*H105</f>
        <v>0</v>
      </c>
      <c r="AR105" s="135" t="s">
        <v>135</v>
      </c>
      <c r="AT105" s="135" t="s">
        <v>130</v>
      </c>
      <c r="AU105" s="135" t="s">
        <v>82</v>
      </c>
      <c r="AY105" s="14" t="s">
        <v>128</v>
      </c>
      <c r="BE105" s="136">
        <f>IF(N105="základní",J105,0)</f>
        <v>0</v>
      </c>
      <c r="BF105" s="136">
        <f>IF(N105="snížená",J105,0)</f>
        <v>0</v>
      </c>
      <c r="BG105" s="136">
        <f>IF(N105="zákl. přenesená",J105,0)</f>
        <v>0</v>
      </c>
      <c r="BH105" s="136">
        <f>IF(N105="sníž. přenesená",J105,0)</f>
        <v>0</v>
      </c>
      <c r="BI105" s="136">
        <f>IF(N105="nulová",J105,0)</f>
        <v>0</v>
      </c>
      <c r="BJ105" s="14" t="s">
        <v>80</v>
      </c>
      <c r="BK105" s="136">
        <f>ROUND(I105*H105,2)</f>
        <v>0</v>
      </c>
      <c r="BL105" s="14" t="s">
        <v>135</v>
      </c>
      <c r="BM105" s="135" t="s">
        <v>151</v>
      </c>
    </row>
    <row r="106" spans="2:65" s="1" customFormat="1" ht="29.25">
      <c r="B106" s="29"/>
      <c r="D106" s="137" t="s">
        <v>136</v>
      </c>
      <c r="F106" s="138" t="s">
        <v>152</v>
      </c>
      <c r="I106" s="139"/>
      <c r="L106" s="29"/>
      <c r="M106" s="140"/>
      <c r="T106" s="50"/>
      <c r="AT106" s="14" t="s">
        <v>136</v>
      </c>
      <c r="AU106" s="14" t="s">
        <v>82</v>
      </c>
    </row>
    <row r="107" spans="2:65" s="1" customFormat="1" ht="11.25">
      <c r="B107" s="29"/>
      <c r="D107" s="141" t="s">
        <v>138</v>
      </c>
      <c r="F107" s="142" t="s">
        <v>153</v>
      </c>
      <c r="I107" s="139"/>
      <c r="L107" s="29"/>
      <c r="M107" s="140"/>
      <c r="T107" s="50"/>
      <c r="AT107" s="14" t="s">
        <v>138</v>
      </c>
      <c r="AU107" s="14" t="s">
        <v>82</v>
      </c>
    </row>
    <row r="108" spans="2:65" s="1" customFormat="1" ht="37.9" customHeight="1">
      <c r="B108" s="29"/>
      <c r="C108" s="124" t="s">
        <v>135</v>
      </c>
      <c r="D108" s="124" t="s">
        <v>130</v>
      </c>
      <c r="E108" s="125" t="s">
        <v>154</v>
      </c>
      <c r="F108" s="126" t="s">
        <v>155</v>
      </c>
      <c r="G108" s="127" t="s">
        <v>133</v>
      </c>
      <c r="H108" s="128">
        <v>69.622</v>
      </c>
      <c r="I108" s="129"/>
      <c r="J108" s="130">
        <f>ROUND(I108*H108,2)</f>
        <v>0</v>
      </c>
      <c r="K108" s="126" t="s">
        <v>134</v>
      </c>
      <c r="L108" s="29"/>
      <c r="M108" s="131" t="s">
        <v>19</v>
      </c>
      <c r="N108" s="132" t="s">
        <v>43</v>
      </c>
      <c r="P108" s="133">
        <f>O108*H108</f>
        <v>0</v>
      </c>
      <c r="Q108" s="133">
        <v>0</v>
      </c>
      <c r="R108" s="133">
        <f>Q108*H108</f>
        <v>0</v>
      </c>
      <c r="S108" s="133">
        <v>0</v>
      </c>
      <c r="T108" s="134">
        <f>S108*H108</f>
        <v>0</v>
      </c>
      <c r="AR108" s="135" t="s">
        <v>135</v>
      </c>
      <c r="AT108" s="135" t="s">
        <v>130</v>
      </c>
      <c r="AU108" s="135" t="s">
        <v>82</v>
      </c>
      <c r="AY108" s="14" t="s">
        <v>128</v>
      </c>
      <c r="BE108" s="136">
        <f>IF(N108="základní",J108,0)</f>
        <v>0</v>
      </c>
      <c r="BF108" s="136">
        <f>IF(N108="snížená",J108,0)</f>
        <v>0</v>
      </c>
      <c r="BG108" s="136">
        <f>IF(N108="zákl. přenesená",J108,0)</f>
        <v>0</v>
      </c>
      <c r="BH108" s="136">
        <f>IF(N108="sníž. přenesená",J108,0)</f>
        <v>0</v>
      </c>
      <c r="BI108" s="136">
        <f>IF(N108="nulová",J108,0)</f>
        <v>0</v>
      </c>
      <c r="BJ108" s="14" t="s">
        <v>80</v>
      </c>
      <c r="BK108" s="136">
        <f>ROUND(I108*H108,2)</f>
        <v>0</v>
      </c>
      <c r="BL108" s="14" t="s">
        <v>135</v>
      </c>
      <c r="BM108" s="135" t="s">
        <v>156</v>
      </c>
    </row>
    <row r="109" spans="2:65" s="1" customFormat="1" ht="39">
      <c r="B109" s="29"/>
      <c r="D109" s="137" t="s">
        <v>136</v>
      </c>
      <c r="F109" s="138" t="s">
        <v>157</v>
      </c>
      <c r="I109" s="139"/>
      <c r="L109" s="29"/>
      <c r="M109" s="140"/>
      <c r="T109" s="50"/>
      <c r="AT109" s="14" t="s">
        <v>136</v>
      </c>
      <c r="AU109" s="14" t="s">
        <v>82</v>
      </c>
    </row>
    <row r="110" spans="2:65" s="1" customFormat="1" ht="11.25">
      <c r="B110" s="29"/>
      <c r="D110" s="141" t="s">
        <v>138</v>
      </c>
      <c r="F110" s="142" t="s">
        <v>158</v>
      </c>
      <c r="I110" s="139"/>
      <c r="L110" s="29"/>
      <c r="M110" s="140"/>
      <c r="T110" s="50"/>
      <c r="AT110" s="14" t="s">
        <v>138</v>
      </c>
      <c r="AU110" s="14" t="s">
        <v>82</v>
      </c>
    </row>
    <row r="111" spans="2:65" s="1" customFormat="1" ht="37.9" customHeight="1">
      <c r="B111" s="29"/>
      <c r="C111" s="124" t="s">
        <v>159</v>
      </c>
      <c r="D111" s="124" t="s">
        <v>130</v>
      </c>
      <c r="E111" s="125" t="s">
        <v>160</v>
      </c>
      <c r="F111" s="126" t="s">
        <v>161</v>
      </c>
      <c r="G111" s="127" t="s">
        <v>133</v>
      </c>
      <c r="H111" s="128">
        <v>696.22</v>
      </c>
      <c r="I111" s="129"/>
      <c r="J111" s="130">
        <f>ROUND(I111*H111,2)</f>
        <v>0</v>
      </c>
      <c r="K111" s="126" t="s">
        <v>134</v>
      </c>
      <c r="L111" s="29"/>
      <c r="M111" s="131" t="s">
        <v>19</v>
      </c>
      <c r="N111" s="132" t="s">
        <v>43</v>
      </c>
      <c r="P111" s="133">
        <f>O111*H111</f>
        <v>0</v>
      </c>
      <c r="Q111" s="133">
        <v>0</v>
      </c>
      <c r="R111" s="133">
        <f>Q111*H111</f>
        <v>0</v>
      </c>
      <c r="S111" s="133">
        <v>0</v>
      </c>
      <c r="T111" s="134">
        <f>S111*H111</f>
        <v>0</v>
      </c>
      <c r="AR111" s="135" t="s">
        <v>135</v>
      </c>
      <c r="AT111" s="135" t="s">
        <v>130</v>
      </c>
      <c r="AU111" s="135" t="s">
        <v>82</v>
      </c>
      <c r="AY111" s="14" t="s">
        <v>128</v>
      </c>
      <c r="BE111" s="136">
        <f>IF(N111="základní",J111,0)</f>
        <v>0</v>
      </c>
      <c r="BF111" s="136">
        <f>IF(N111="snížená",J111,0)</f>
        <v>0</v>
      </c>
      <c r="BG111" s="136">
        <f>IF(N111="zákl. přenesená",J111,0)</f>
        <v>0</v>
      </c>
      <c r="BH111" s="136">
        <f>IF(N111="sníž. přenesená",J111,0)</f>
        <v>0</v>
      </c>
      <c r="BI111" s="136">
        <f>IF(N111="nulová",J111,0)</f>
        <v>0</v>
      </c>
      <c r="BJ111" s="14" t="s">
        <v>80</v>
      </c>
      <c r="BK111" s="136">
        <f>ROUND(I111*H111,2)</f>
        <v>0</v>
      </c>
      <c r="BL111" s="14" t="s">
        <v>135</v>
      </c>
      <c r="BM111" s="135" t="s">
        <v>162</v>
      </c>
    </row>
    <row r="112" spans="2:65" s="1" customFormat="1" ht="48.75">
      <c r="B112" s="29"/>
      <c r="D112" s="137" t="s">
        <v>136</v>
      </c>
      <c r="F112" s="138" t="s">
        <v>163</v>
      </c>
      <c r="I112" s="139"/>
      <c r="L112" s="29"/>
      <c r="M112" s="140"/>
      <c r="T112" s="50"/>
      <c r="AT112" s="14" t="s">
        <v>136</v>
      </c>
      <c r="AU112" s="14" t="s">
        <v>82</v>
      </c>
    </row>
    <row r="113" spans="2:65" s="1" customFormat="1" ht="11.25">
      <c r="B113" s="29"/>
      <c r="D113" s="141" t="s">
        <v>138</v>
      </c>
      <c r="F113" s="142" t="s">
        <v>164</v>
      </c>
      <c r="I113" s="139"/>
      <c r="L113" s="29"/>
      <c r="M113" s="140"/>
      <c r="T113" s="50"/>
      <c r="AT113" s="14" t="s">
        <v>138</v>
      </c>
      <c r="AU113" s="14" t="s">
        <v>82</v>
      </c>
    </row>
    <row r="114" spans="2:65" s="1" customFormat="1" ht="24.2" customHeight="1">
      <c r="B114" s="29"/>
      <c r="C114" s="124" t="s">
        <v>143</v>
      </c>
      <c r="D114" s="124" t="s">
        <v>130</v>
      </c>
      <c r="E114" s="125" t="s">
        <v>165</v>
      </c>
      <c r="F114" s="126" t="s">
        <v>166</v>
      </c>
      <c r="G114" s="127" t="s">
        <v>133</v>
      </c>
      <c r="H114" s="128">
        <v>69.622</v>
      </c>
      <c r="I114" s="129"/>
      <c r="J114" s="130">
        <f>ROUND(I114*H114,2)</f>
        <v>0</v>
      </c>
      <c r="K114" s="126" t="s">
        <v>134</v>
      </c>
      <c r="L114" s="29"/>
      <c r="M114" s="131" t="s">
        <v>19</v>
      </c>
      <c r="N114" s="132" t="s">
        <v>43</v>
      </c>
      <c r="P114" s="133">
        <f>O114*H114</f>
        <v>0</v>
      </c>
      <c r="Q114" s="133">
        <v>0</v>
      </c>
      <c r="R114" s="133">
        <f>Q114*H114</f>
        <v>0</v>
      </c>
      <c r="S114" s="133">
        <v>0</v>
      </c>
      <c r="T114" s="134">
        <f>S114*H114</f>
        <v>0</v>
      </c>
      <c r="AR114" s="135" t="s">
        <v>135</v>
      </c>
      <c r="AT114" s="135" t="s">
        <v>130</v>
      </c>
      <c r="AU114" s="135" t="s">
        <v>82</v>
      </c>
      <c r="AY114" s="14" t="s">
        <v>128</v>
      </c>
      <c r="BE114" s="136">
        <f>IF(N114="základní",J114,0)</f>
        <v>0</v>
      </c>
      <c r="BF114" s="136">
        <f>IF(N114="snížená",J114,0)</f>
        <v>0</v>
      </c>
      <c r="BG114" s="136">
        <f>IF(N114="zákl. přenesená",J114,0)</f>
        <v>0</v>
      </c>
      <c r="BH114" s="136">
        <f>IF(N114="sníž. přenesená",J114,0)</f>
        <v>0</v>
      </c>
      <c r="BI114" s="136">
        <f>IF(N114="nulová",J114,0)</f>
        <v>0</v>
      </c>
      <c r="BJ114" s="14" t="s">
        <v>80</v>
      </c>
      <c r="BK114" s="136">
        <f>ROUND(I114*H114,2)</f>
        <v>0</v>
      </c>
      <c r="BL114" s="14" t="s">
        <v>135</v>
      </c>
      <c r="BM114" s="135" t="s">
        <v>167</v>
      </c>
    </row>
    <row r="115" spans="2:65" s="1" customFormat="1" ht="29.25">
      <c r="B115" s="29"/>
      <c r="D115" s="137" t="s">
        <v>136</v>
      </c>
      <c r="F115" s="138" t="s">
        <v>168</v>
      </c>
      <c r="I115" s="139"/>
      <c r="L115" s="29"/>
      <c r="M115" s="140"/>
      <c r="T115" s="50"/>
      <c r="AT115" s="14" t="s">
        <v>136</v>
      </c>
      <c r="AU115" s="14" t="s">
        <v>82</v>
      </c>
    </row>
    <row r="116" spans="2:65" s="1" customFormat="1" ht="11.25">
      <c r="B116" s="29"/>
      <c r="D116" s="141" t="s">
        <v>138</v>
      </c>
      <c r="F116" s="142" t="s">
        <v>169</v>
      </c>
      <c r="I116" s="139"/>
      <c r="L116" s="29"/>
      <c r="M116" s="140"/>
      <c r="T116" s="50"/>
      <c r="AT116" s="14" t="s">
        <v>138</v>
      </c>
      <c r="AU116" s="14" t="s">
        <v>82</v>
      </c>
    </row>
    <row r="117" spans="2:65" s="1" customFormat="1" ht="16.5" customHeight="1">
      <c r="B117" s="29"/>
      <c r="C117" s="124" t="s">
        <v>170</v>
      </c>
      <c r="D117" s="124" t="s">
        <v>130</v>
      </c>
      <c r="E117" s="125" t="s">
        <v>171</v>
      </c>
      <c r="F117" s="126" t="s">
        <v>172</v>
      </c>
      <c r="G117" s="127" t="s">
        <v>133</v>
      </c>
      <c r="H117" s="128">
        <v>69.622</v>
      </c>
      <c r="I117" s="129"/>
      <c r="J117" s="130">
        <f>ROUND(I117*H117,2)</f>
        <v>0</v>
      </c>
      <c r="K117" s="126" t="s">
        <v>134</v>
      </c>
      <c r="L117" s="29"/>
      <c r="M117" s="131" t="s">
        <v>19</v>
      </c>
      <c r="N117" s="132" t="s">
        <v>43</v>
      </c>
      <c r="P117" s="133">
        <f>O117*H117</f>
        <v>0</v>
      </c>
      <c r="Q117" s="133">
        <v>0</v>
      </c>
      <c r="R117" s="133">
        <f>Q117*H117</f>
        <v>0</v>
      </c>
      <c r="S117" s="133">
        <v>0</v>
      </c>
      <c r="T117" s="134">
        <f>S117*H117</f>
        <v>0</v>
      </c>
      <c r="AR117" s="135" t="s">
        <v>135</v>
      </c>
      <c r="AT117" s="135" t="s">
        <v>130</v>
      </c>
      <c r="AU117" s="135" t="s">
        <v>82</v>
      </c>
      <c r="AY117" s="14" t="s">
        <v>128</v>
      </c>
      <c r="BE117" s="136">
        <f>IF(N117="základní",J117,0)</f>
        <v>0</v>
      </c>
      <c r="BF117" s="136">
        <f>IF(N117="snížená",J117,0)</f>
        <v>0</v>
      </c>
      <c r="BG117" s="136">
        <f>IF(N117="zákl. přenesená",J117,0)</f>
        <v>0</v>
      </c>
      <c r="BH117" s="136">
        <f>IF(N117="sníž. přenesená",J117,0)</f>
        <v>0</v>
      </c>
      <c r="BI117" s="136">
        <f>IF(N117="nulová",J117,0)</f>
        <v>0</v>
      </c>
      <c r="BJ117" s="14" t="s">
        <v>80</v>
      </c>
      <c r="BK117" s="136">
        <f>ROUND(I117*H117,2)</f>
        <v>0</v>
      </c>
      <c r="BL117" s="14" t="s">
        <v>135</v>
      </c>
      <c r="BM117" s="135" t="s">
        <v>173</v>
      </c>
    </row>
    <row r="118" spans="2:65" s="1" customFormat="1" ht="19.5">
      <c r="B118" s="29"/>
      <c r="D118" s="137" t="s">
        <v>136</v>
      </c>
      <c r="F118" s="138" t="s">
        <v>174</v>
      </c>
      <c r="I118" s="139"/>
      <c r="L118" s="29"/>
      <c r="M118" s="140"/>
      <c r="T118" s="50"/>
      <c r="AT118" s="14" t="s">
        <v>136</v>
      </c>
      <c r="AU118" s="14" t="s">
        <v>82</v>
      </c>
    </row>
    <row r="119" spans="2:65" s="1" customFormat="1" ht="11.25">
      <c r="B119" s="29"/>
      <c r="D119" s="141" t="s">
        <v>138</v>
      </c>
      <c r="F119" s="142" t="s">
        <v>175</v>
      </c>
      <c r="I119" s="139"/>
      <c r="L119" s="29"/>
      <c r="M119" s="140"/>
      <c r="T119" s="50"/>
      <c r="AT119" s="14" t="s">
        <v>138</v>
      </c>
      <c r="AU119" s="14" t="s">
        <v>82</v>
      </c>
    </row>
    <row r="120" spans="2:65" s="1" customFormat="1" ht="44.25" customHeight="1">
      <c r="B120" s="29"/>
      <c r="C120" s="124" t="s">
        <v>151</v>
      </c>
      <c r="D120" s="124" t="s">
        <v>130</v>
      </c>
      <c r="E120" s="125" t="s">
        <v>176</v>
      </c>
      <c r="F120" s="126" t="s">
        <v>177</v>
      </c>
      <c r="G120" s="127" t="s">
        <v>178</v>
      </c>
      <c r="H120" s="128">
        <v>100.95</v>
      </c>
      <c r="I120" s="129"/>
      <c r="J120" s="130">
        <f>ROUND(I120*H120,2)</f>
        <v>0</v>
      </c>
      <c r="K120" s="126" t="s">
        <v>134</v>
      </c>
      <c r="L120" s="29"/>
      <c r="M120" s="131" t="s">
        <v>19</v>
      </c>
      <c r="N120" s="132" t="s">
        <v>43</v>
      </c>
      <c r="P120" s="133">
        <f>O120*H120</f>
        <v>0</v>
      </c>
      <c r="Q120" s="133">
        <v>0</v>
      </c>
      <c r="R120" s="133">
        <f>Q120*H120</f>
        <v>0</v>
      </c>
      <c r="S120" s="133">
        <v>0</v>
      </c>
      <c r="T120" s="134">
        <f>S120*H120</f>
        <v>0</v>
      </c>
      <c r="AR120" s="135" t="s">
        <v>135</v>
      </c>
      <c r="AT120" s="135" t="s">
        <v>130</v>
      </c>
      <c r="AU120" s="135" t="s">
        <v>82</v>
      </c>
      <c r="AY120" s="14" t="s">
        <v>128</v>
      </c>
      <c r="BE120" s="136">
        <f>IF(N120="základní",J120,0)</f>
        <v>0</v>
      </c>
      <c r="BF120" s="136">
        <f>IF(N120="snížená",J120,0)</f>
        <v>0</v>
      </c>
      <c r="BG120" s="136">
        <f>IF(N120="zákl. přenesená",J120,0)</f>
        <v>0</v>
      </c>
      <c r="BH120" s="136">
        <f>IF(N120="sníž. přenesená",J120,0)</f>
        <v>0</v>
      </c>
      <c r="BI120" s="136">
        <f>IF(N120="nulová",J120,0)</f>
        <v>0</v>
      </c>
      <c r="BJ120" s="14" t="s">
        <v>80</v>
      </c>
      <c r="BK120" s="136">
        <f>ROUND(I120*H120,2)</f>
        <v>0</v>
      </c>
      <c r="BL120" s="14" t="s">
        <v>135</v>
      </c>
      <c r="BM120" s="135" t="s">
        <v>179</v>
      </c>
    </row>
    <row r="121" spans="2:65" s="1" customFormat="1" ht="29.25">
      <c r="B121" s="29"/>
      <c r="D121" s="137" t="s">
        <v>136</v>
      </c>
      <c r="F121" s="138" t="s">
        <v>180</v>
      </c>
      <c r="I121" s="139"/>
      <c r="L121" s="29"/>
      <c r="M121" s="140"/>
      <c r="T121" s="50"/>
      <c r="AT121" s="14" t="s">
        <v>136</v>
      </c>
      <c r="AU121" s="14" t="s">
        <v>82</v>
      </c>
    </row>
    <row r="122" spans="2:65" s="1" customFormat="1" ht="11.25">
      <c r="B122" s="29"/>
      <c r="D122" s="141" t="s">
        <v>138</v>
      </c>
      <c r="F122" s="142" t="s">
        <v>181</v>
      </c>
      <c r="I122" s="139"/>
      <c r="L122" s="29"/>
      <c r="M122" s="140"/>
      <c r="T122" s="50"/>
      <c r="AT122" s="14" t="s">
        <v>138</v>
      </c>
      <c r="AU122" s="14" t="s">
        <v>82</v>
      </c>
    </row>
    <row r="123" spans="2:65" s="1" customFormat="1" ht="24.2" customHeight="1">
      <c r="B123" s="29"/>
      <c r="C123" s="124" t="s">
        <v>182</v>
      </c>
      <c r="D123" s="124" t="s">
        <v>130</v>
      </c>
      <c r="E123" s="125" t="s">
        <v>183</v>
      </c>
      <c r="F123" s="126" t="s">
        <v>184</v>
      </c>
      <c r="G123" s="127" t="s">
        <v>142</v>
      </c>
      <c r="H123" s="128">
        <v>15.557</v>
      </c>
      <c r="I123" s="129"/>
      <c r="J123" s="130">
        <f>ROUND(I123*H123,2)</f>
        <v>0</v>
      </c>
      <c r="K123" s="126" t="s">
        <v>134</v>
      </c>
      <c r="L123" s="29"/>
      <c r="M123" s="131" t="s">
        <v>19</v>
      </c>
      <c r="N123" s="132" t="s">
        <v>43</v>
      </c>
      <c r="P123" s="133">
        <f>O123*H123</f>
        <v>0</v>
      </c>
      <c r="Q123" s="133">
        <v>0</v>
      </c>
      <c r="R123" s="133">
        <f>Q123*H123</f>
        <v>0</v>
      </c>
      <c r="S123" s="133">
        <v>0</v>
      </c>
      <c r="T123" s="134">
        <f>S123*H123</f>
        <v>0</v>
      </c>
      <c r="AR123" s="135" t="s">
        <v>135</v>
      </c>
      <c r="AT123" s="135" t="s">
        <v>130</v>
      </c>
      <c r="AU123" s="135" t="s">
        <v>82</v>
      </c>
      <c r="AY123" s="14" t="s">
        <v>128</v>
      </c>
      <c r="BE123" s="136">
        <f>IF(N123="základní",J123,0)</f>
        <v>0</v>
      </c>
      <c r="BF123" s="136">
        <f>IF(N123="snížená",J123,0)</f>
        <v>0</v>
      </c>
      <c r="BG123" s="136">
        <f>IF(N123="zákl. přenesená",J123,0)</f>
        <v>0</v>
      </c>
      <c r="BH123" s="136">
        <f>IF(N123="sníž. přenesená",J123,0)</f>
        <v>0</v>
      </c>
      <c r="BI123" s="136">
        <f>IF(N123="nulová",J123,0)</f>
        <v>0</v>
      </c>
      <c r="BJ123" s="14" t="s">
        <v>80</v>
      </c>
      <c r="BK123" s="136">
        <f>ROUND(I123*H123,2)</f>
        <v>0</v>
      </c>
      <c r="BL123" s="14" t="s">
        <v>135</v>
      </c>
      <c r="BM123" s="135" t="s">
        <v>185</v>
      </c>
    </row>
    <row r="124" spans="2:65" s="1" customFormat="1" ht="19.5">
      <c r="B124" s="29"/>
      <c r="D124" s="137" t="s">
        <v>136</v>
      </c>
      <c r="F124" s="138" t="s">
        <v>186</v>
      </c>
      <c r="I124" s="139"/>
      <c r="L124" s="29"/>
      <c r="M124" s="140"/>
      <c r="T124" s="50"/>
      <c r="AT124" s="14" t="s">
        <v>136</v>
      </c>
      <c r="AU124" s="14" t="s">
        <v>82</v>
      </c>
    </row>
    <row r="125" spans="2:65" s="1" customFormat="1" ht="11.25">
      <c r="B125" s="29"/>
      <c r="D125" s="141" t="s">
        <v>138</v>
      </c>
      <c r="F125" s="142" t="s">
        <v>187</v>
      </c>
      <c r="I125" s="139"/>
      <c r="L125" s="29"/>
      <c r="M125" s="140"/>
      <c r="T125" s="50"/>
      <c r="AT125" s="14" t="s">
        <v>138</v>
      </c>
      <c r="AU125" s="14" t="s">
        <v>82</v>
      </c>
    </row>
    <row r="126" spans="2:65" s="1" customFormat="1" ht="24.2" customHeight="1">
      <c r="B126" s="29"/>
      <c r="C126" s="124" t="s">
        <v>188</v>
      </c>
      <c r="D126" s="124" t="s">
        <v>130</v>
      </c>
      <c r="E126" s="125" t="s">
        <v>201</v>
      </c>
      <c r="F126" s="126" t="s">
        <v>202</v>
      </c>
      <c r="G126" s="127" t="s">
        <v>142</v>
      </c>
      <c r="H126" s="128">
        <v>14.12</v>
      </c>
      <c r="I126" s="129"/>
      <c r="J126" s="130">
        <f>ROUND(I126*H126,2)</f>
        <v>0</v>
      </c>
      <c r="K126" s="126" t="s">
        <v>134</v>
      </c>
      <c r="L126" s="29"/>
      <c r="M126" s="131" t="s">
        <v>19</v>
      </c>
      <c r="N126" s="132" t="s">
        <v>43</v>
      </c>
      <c r="P126" s="133">
        <f>O126*H126</f>
        <v>0</v>
      </c>
      <c r="Q126" s="133">
        <v>0</v>
      </c>
      <c r="R126" s="133">
        <f>Q126*H126</f>
        <v>0</v>
      </c>
      <c r="S126" s="133">
        <v>0</v>
      </c>
      <c r="T126" s="134">
        <f>S126*H126</f>
        <v>0</v>
      </c>
      <c r="AR126" s="135" t="s">
        <v>135</v>
      </c>
      <c r="AT126" s="135" t="s">
        <v>130</v>
      </c>
      <c r="AU126" s="135" t="s">
        <v>82</v>
      </c>
      <c r="AY126" s="14" t="s">
        <v>128</v>
      </c>
      <c r="BE126" s="136">
        <f>IF(N126="základní",J126,0)</f>
        <v>0</v>
      </c>
      <c r="BF126" s="136">
        <f>IF(N126="snížená",J126,0)</f>
        <v>0</v>
      </c>
      <c r="BG126" s="136">
        <f>IF(N126="zákl. přenesená",J126,0)</f>
        <v>0</v>
      </c>
      <c r="BH126" s="136">
        <f>IF(N126="sníž. přenesená",J126,0)</f>
        <v>0</v>
      </c>
      <c r="BI126" s="136">
        <f>IF(N126="nulová",J126,0)</f>
        <v>0</v>
      </c>
      <c r="BJ126" s="14" t="s">
        <v>80</v>
      </c>
      <c r="BK126" s="136">
        <f>ROUND(I126*H126,2)</f>
        <v>0</v>
      </c>
      <c r="BL126" s="14" t="s">
        <v>135</v>
      </c>
      <c r="BM126" s="135" t="s">
        <v>191</v>
      </c>
    </row>
    <row r="127" spans="2:65" s="1" customFormat="1" ht="19.5">
      <c r="B127" s="29"/>
      <c r="D127" s="137" t="s">
        <v>136</v>
      </c>
      <c r="F127" s="138" t="s">
        <v>204</v>
      </c>
      <c r="I127" s="139"/>
      <c r="L127" s="29"/>
      <c r="M127" s="140"/>
      <c r="T127" s="50"/>
      <c r="AT127" s="14" t="s">
        <v>136</v>
      </c>
      <c r="AU127" s="14" t="s">
        <v>82</v>
      </c>
    </row>
    <row r="128" spans="2:65" s="1" customFormat="1" ht="11.25">
      <c r="B128" s="29"/>
      <c r="D128" s="141" t="s">
        <v>138</v>
      </c>
      <c r="F128" s="142" t="s">
        <v>205</v>
      </c>
      <c r="I128" s="139"/>
      <c r="L128" s="29"/>
      <c r="M128" s="140"/>
      <c r="T128" s="50"/>
      <c r="AT128" s="14" t="s">
        <v>138</v>
      </c>
      <c r="AU128" s="14" t="s">
        <v>82</v>
      </c>
    </row>
    <row r="129" spans="2:65" s="1" customFormat="1" ht="24.2" customHeight="1">
      <c r="B129" s="29"/>
      <c r="C129" s="124" t="s">
        <v>195</v>
      </c>
      <c r="D129" s="124" t="s">
        <v>130</v>
      </c>
      <c r="E129" s="125" t="s">
        <v>207</v>
      </c>
      <c r="F129" s="126" t="s">
        <v>208</v>
      </c>
      <c r="G129" s="127" t="s">
        <v>142</v>
      </c>
      <c r="H129" s="128">
        <v>14.12</v>
      </c>
      <c r="I129" s="129"/>
      <c r="J129" s="130">
        <f>ROUND(I129*H129,2)</f>
        <v>0</v>
      </c>
      <c r="K129" s="126" t="s">
        <v>134</v>
      </c>
      <c r="L129" s="29"/>
      <c r="M129" s="131" t="s">
        <v>19</v>
      </c>
      <c r="N129" s="132" t="s">
        <v>43</v>
      </c>
      <c r="P129" s="133">
        <f>O129*H129</f>
        <v>0</v>
      </c>
      <c r="Q129" s="133">
        <v>0</v>
      </c>
      <c r="R129" s="133">
        <f>Q129*H129</f>
        <v>0</v>
      </c>
      <c r="S129" s="133">
        <v>0</v>
      </c>
      <c r="T129" s="134">
        <f>S129*H129</f>
        <v>0</v>
      </c>
      <c r="AR129" s="135" t="s">
        <v>135</v>
      </c>
      <c r="AT129" s="135" t="s">
        <v>130</v>
      </c>
      <c r="AU129" s="135" t="s">
        <v>82</v>
      </c>
      <c r="AY129" s="14" t="s">
        <v>128</v>
      </c>
      <c r="BE129" s="136">
        <f>IF(N129="základní",J129,0)</f>
        <v>0</v>
      </c>
      <c r="BF129" s="136">
        <f>IF(N129="snížená",J129,0)</f>
        <v>0</v>
      </c>
      <c r="BG129" s="136">
        <f>IF(N129="zákl. přenesená",J129,0)</f>
        <v>0</v>
      </c>
      <c r="BH129" s="136">
        <f>IF(N129="sníž. přenesená",J129,0)</f>
        <v>0</v>
      </c>
      <c r="BI129" s="136">
        <f>IF(N129="nulová",J129,0)</f>
        <v>0</v>
      </c>
      <c r="BJ129" s="14" t="s">
        <v>80</v>
      </c>
      <c r="BK129" s="136">
        <f>ROUND(I129*H129,2)</f>
        <v>0</v>
      </c>
      <c r="BL129" s="14" t="s">
        <v>135</v>
      </c>
      <c r="BM129" s="135" t="s">
        <v>198</v>
      </c>
    </row>
    <row r="130" spans="2:65" s="1" customFormat="1" ht="19.5">
      <c r="B130" s="29"/>
      <c r="D130" s="137" t="s">
        <v>136</v>
      </c>
      <c r="F130" s="138" t="s">
        <v>210</v>
      </c>
      <c r="I130" s="139"/>
      <c r="L130" s="29"/>
      <c r="M130" s="140"/>
      <c r="T130" s="50"/>
      <c r="AT130" s="14" t="s">
        <v>136</v>
      </c>
      <c r="AU130" s="14" t="s">
        <v>82</v>
      </c>
    </row>
    <row r="131" spans="2:65" s="1" customFormat="1" ht="11.25">
      <c r="B131" s="29"/>
      <c r="D131" s="141" t="s">
        <v>138</v>
      </c>
      <c r="F131" s="142" t="s">
        <v>211</v>
      </c>
      <c r="I131" s="139"/>
      <c r="L131" s="29"/>
      <c r="M131" s="140"/>
      <c r="T131" s="50"/>
      <c r="AT131" s="14" t="s">
        <v>138</v>
      </c>
      <c r="AU131" s="14" t="s">
        <v>82</v>
      </c>
    </row>
    <row r="132" spans="2:65" s="1" customFormat="1" ht="117">
      <c r="B132" s="29"/>
      <c r="D132" s="137" t="s">
        <v>146</v>
      </c>
      <c r="F132" s="143" t="s">
        <v>212</v>
      </c>
      <c r="I132" s="139"/>
      <c r="L132" s="29"/>
      <c r="M132" s="140"/>
      <c r="T132" s="50"/>
      <c r="AT132" s="14" t="s">
        <v>146</v>
      </c>
      <c r="AU132" s="14" t="s">
        <v>82</v>
      </c>
    </row>
    <row r="133" spans="2:65" s="1" customFormat="1" ht="16.5" customHeight="1">
      <c r="B133" s="29"/>
      <c r="C133" s="144" t="s">
        <v>156</v>
      </c>
      <c r="D133" s="144" t="s">
        <v>213</v>
      </c>
      <c r="E133" s="145" t="s">
        <v>214</v>
      </c>
      <c r="F133" s="146" t="s">
        <v>215</v>
      </c>
      <c r="G133" s="147" t="s">
        <v>216</v>
      </c>
      <c r="H133" s="148">
        <v>0.81200000000000006</v>
      </c>
      <c r="I133" s="149"/>
      <c r="J133" s="150">
        <f>ROUND(I133*H133,2)</f>
        <v>0</v>
      </c>
      <c r="K133" s="146" t="s">
        <v>134</v>
      </c>
      <c r="L133" s="151"/>
      <c r="M133" s="152" t="s">
        <v>19</v>
      </c>
      <c r="N133" s="153" t="s">
        <v>43</v>
      </c>
      <c r="P133" s="133">
        <f>O133*H133</f>
        <v>0</v>
      </c>
      <c r="Q133" s="133">
        <v>1E-3</v>
      </c>
      <c r="R133" s="133">
        <f>Q133*H133</f>
        <v>8.1200000000000011E-4</v>
      </c>
      <c r="S133" s="133">
        <v>0</v>
      </c>
      <c r="T133" s="134">
        <f>S133*H133</f>
        <v>0</v>
      </c>
      <c r="AR133" s="135" t="s">
        <v>151</v>
      </c>
      <c r="AT133" s="135" t="s">
        <v>213</v>
      </c>
      <c r="AU133" s="135" t="s">
        <v>82</v>
      </c>
      <c r="AY133" s="14" t="s">
        <v>128</v>
      </c>
      <c r="BE133" s="136">
        <f>IF(N133="základní",J133,0)</f>
        <v>0</v>
      </c>
      <c r="BF133" s="136">
        <f>IF(N133="snížená",J133,0)</f>
        <v>0</v>
      </c>
      <c r="BG133" s="136">
        <f>IF(N133="zákl. přenesená",J133,0)</f>
        <v>0</v>
      </c>
      <c r="BH133" s="136">
        <f>IF(N133="sníž. přenesená",J133,0)</f>
        <v>0</v>
      </c>
      <c r="BI133" s="136">
        <f>IF(N133="nulová",J133,0)</f>
        <v>0</v>
      </c>
      <c r="BJ133" s="14" t="s">
        <v>80</v>
      </c>
      <c r="BK133" s="136">
        <f>ROUND(I133*H133,2)</f>
        <v>0</v>
      </c>
      <c r="BL133" s="14" t="s">
        <v>135</v>
      </c>
      <c r="BM133" s="135" t="s">
        <v>203</v>
      </c>
    </row>
    <row r="134" spans="2:65" s="1" customFormat="1" ht="11.25">
      <c r="B134" s="29"/>
      <c r="D134" s="137" t="s">
        <v>136</v>
      </c>
      <c r="F134" s="138" t="s">
        <v>215</v>
      </c>
      <c r="I134" s="139"/>
      <c r="L134" s="29"/>
      <c r="M134" s="140"/>
      <c r="T134" s="50"/>
      <c r="AT134" s="14" t="s">
        <v>136</v>
      </c>
      <c r="AU134" s="14" t="s">
        <v>82</v>
      </c>
    </row>
    <row r="135" spans="2:65" s="1" customFormat="1" ht="24.2" customHeight="1">
      <c r="B135" s="29"/>
      <c r="C135" s="124" t="s">
        <v>206</v>
      </c>
      <c r="D135" s="124" t="s">
        <v>130</v>
      </c>
      <c r="E135" s="125" t="s">
        <v>426</v>
      </c>
      <c r="F135" s="126" t="s">
        <v>427</v>
      </c>
      <c r="G135" s="127" t="s">
        <v>428</v>
      </c>
      <c r="H135" s="128">
        <v>3</v>
      </c>
      <c r="I135" s="129"/>
      <c r="J135" s="130">
        <f>ROUND(I135*H135,2)</f>
        <v>0</v>
      </c>
      <c r="K135" s="126" t="s">
        <v>134</v>
      </c>
      <c r="L135" s="29"/>
      <c r="M135" s="131" t="s">
        <v>19</v>
      </c>
      <c r="N135" s="132" t="s">
        <v>43</v>
      </c>
      <c r="P135" s="133">
        <f>O135*H135</f>
        <v>0</v>
      </c>
      <c r="Q135" s="133">
        <v>0</v>
      </c>
      <c r="R135" s="133">
        <f>Q135*H135</f>
        <v>0</v>
      </c>
      <c r="S135" s="133">
        <v>0</v>
      </c>
      <c r="T135" s="134">
        <f>S135*H135</f>
        <v>0</v>
      </c>
      <c r="AR135" s="135" t="s">
        <v>135</v>
      </c>
      <c r="AT135" s="135" t="s">
        <v>130</v>
      </c>
      <c r="AU135" s="135" t="s">
        <v>82</v>
      </c>
      <c r="AY135" s="14" t="s">
        <v>128</v>
      </c>
      <c r="BE135" s="136">
        <f>IF(N135="základní",J135,0)</f>
        <v>0</v>
      </c>
      <c r="BF135" s="136">
        <f>IF(N135="snížená",J135,0)</f>
        <v>0</v>
      </c>
      <c r="BG135" s="136">
        <f>IF(N135="zákl. přenesená",J135,0)</f>
        <v>0</v>
      </c>
      <c r="BH135" s="136">
        <f>IF(N135="sníž. přenesená",J135,0)</f>
        <v>0</v>
      </c>
      <c r="BI135" s="136">
        <f>IF(N135="nulová",J135,0)</f>
        <v>0</v>
      </c>
      <c r="BJ135" s="14" t="s">
        <v>80</v>
      </c>
      <c r="BK135" s="136">
        <f>ROUND(I135*H135,2)</f>
        <v>0</v>
      </c>
      <c r="BL135" s="14" t="s">
        <v>135</v>
      </c>
      <c r="BM135" s="135" t="s">
        <v>209</v>
      </c>
    </row>
    <row r="136" spans="2:65" s="1" customFormat="1" ht="19.5">
      <c r="B136" s="29"/>
      <c r="D136" s="137" t="s">
        <v>136</v>
      </c>
      <c r="F136" s="138" t="s">
        <v>429</v>
      </c>
      <c r="I136" s="139"/>
      <c r="L136" s="29"/>
      <c r="M136" s="140"/>
      <c r="T136" s="50"/>
      <c r="AT136" s="14" t="s">
        <v>136</v>
      </c>
      <c r="AU136" s="14" t="s">
        <v>82</v>
      </c>
    </row>
    <row r="137" spans="2:65" s="1" customFormat="1" ht="11.25">
      <c r="B137" s="29"/>
      <c r="D137" s="141" t="s">
        <v>138</v>
      </c>
      <c r="F137" s="142" t="s">
        <v>430</v>
      </c>
      <c r="I137" s="139"/>
      <c r="L137" s="29"/>
      <c r="M137" s="140"/>
      <c r="T137" s="50"/>
      <c r="AT137" s="14" t="s">
        <v>138</v>
      </c>
      <c r="AU137" s="14" t="s">
        <v>82</v>
      </c>
    </row>
    <row r="138" spans="2:65" s="1" customFormat="1" ht="214.5">
      <c r="B138" s="29"/>
      <c r="D138" s="137" t="s">
        <v>146</v>
      </c>
      <c r="F138" s="143" t="s">
        <v>431</v>
      </c>
      <c r="I138" s="139"/>
      <c r="L138" s="29"/>
      <c r="M138" s="140"/>
      <c r="T138" s="50"/>
      <c r="AT138" s="14" t="s">
        <v>146</v>
      </c>
      <c r="AU138" s="14" t="s">
        <v>82</v>
      </c>
    </row>
    <row r="139" spans="2:65" s="1" customFormat="1" ht="16.5" customHeight="1">
      <c r="B139" s="29"/>
      <c r="C139" s="124" t="s">
        <v>162</v>
      </c>
      <c r="D139" s="124" t="s">
        <v>130</v>
      </c>
      <c r="E139" s="125" t="s">
        <v>432</v>
      </c>
      <c r="F139" s="126" t="s">
        <v>433</v>
      </c>
      <c r="G139" s="127" t="s">
        <v>220</v>
      </c>
      <c r="H139" s="128">
        <v>5</v>
      </c>
      <c r="I139" s="129"/>
      <c r="J139" s="130">
        <f>ROUND(I139*H139,2)</f>
        <v>0</v>
      </c>
      <c r="K139" s="126" t="s">
        <v>134</v>
      </c>
      <c r="L139" s="29"/>
      <c r="M139" s="131" t="s">
        <v>19</v>
      </c>
      <c r="N139" s="132" t="s">
        <v>43</v>
      </c>
      <c r="P139" s="133">
        <f>O139*H139</f>
        <v>0</v>
      </c>
      <c r="Q139" s="133">
        <v>0</v>
      </c>
      <c r="R139" s="133">
        <f>Q139*H139</f>
        <v>0</v>
      </c>
      <c r="S139" s="133">
        <v>0.28999999999999998</v>
      </c>
      <c r="T139" s="134">
        <f>S139*H139</f>
        <v>1.45</v>
      </c>
      <c r="AR139" s="135" t="s">
        <v>135</v>
      </c>
      <c r="AT139" s="135" t="s">
        <v>130</v>
      </c>
      <c r="AU139" s="135" t="s">
        <v>82</v>
      </c>
      <c r="AY139" s="14" t="s">
        <v>128</v>
      </c>
      <c r="BE139" s="136">
        <f>IF(N139="základní",J139,0)</f>
        <v>0</v>
      </c>
      <c r="BF139" s="136">
        <f>IF(N139="snížená",J139,0)</f>
        <v>0</v>
      </c>
      <c r="BG139" s="136">
        <f>IF(N139="zákl. přenesená",J139,0)</f>
        <v>0</v>
      </c>
      <c r="BH139" s="136">
        <f>IF(N139="sníž. přenesená",J139,0)</f>
        <v>0</v>
      </c>
      <c r="BI139" s="136">
        <f>IF(N139="nulová",J139,0)</f>
        <v>0</v>
      </c>
      <c r="BJ139" s="14" t="s">
        <v>80</v>
      </c>
      <c r="BK139" s="136">
        <f>ROUND(I139*H139,2)</f>
        <v>0</v>
      </c>
      <c r="BL139" s="14" t="s">
        <v>135</v>
      </c>
      <c r="BM139" s="135" t="s">
        <v>217</v>
      </c>
    </row>
    <row r="140" spans="2:65" s="1" customFormat="1" ht="29.25">
      <c r="B140" s="29"/>
      <c r="D140" s="137" t="s">
        <v>136</v>
      </c>
      <c r="F140" s="138" t="s">
        <v>434</v>
      </c>
      <c r="I140" s="139"/>
      <c r="L140" s="29"/>
      <c r="M140" s="140"/>
      <c r="T140" s="50"/>
      <c r="AT140" s="14" t="s">
        <v>136</v>
      </c>
      <c r="AU140" s="14" t="s">
        <v>82</v>
      </c>
    </row>
    <row r="141" spans="2:65" s="1" customFormat="1" ht="11.25">
      <c r="B141" s="29"/>
      <c r="D141" s="141" t="s">
        <v>138</v>
      </c>
      <c r="F141" s="142" t="s">
        <v>435</v>
      </c>
      <c r="I141" s="139"/>
      <c r="L141" s="29"/>
      <c r="M141" s="140"/>
      <c r="T141" s="50"/>
      <c r="AT141" s="14" t="s">
        <v>138</v>
      </c>
      <c r="AU141" s="14" t="s">
        <v>82</v>
      </c>
    </row>
    <row r="142" spans="2:65" s="1" customFormat="1" ht="156">
      <c r="B142" s="29"/>
      <c r="D142" s="137" t="s">
        <v>146</v>
      </c>
      <c r="F142" s="143" t="s">
        <v>224</v>
      </c>
      <c r="I142" s="139"/>
      <c r="L142" s="29"/>
      <c r="M142" s="140"/>
      <c r="T142" s="50"/>
      <c r="AT142" s="14" t="s">
        <v>146</v>
      </c>
      <c r="AU142" s="14" t="s">
        <v>82</v>
      </c>
    </row>
    <row r="143" spans="2:65" s="1" customFormat="1" ht="24.2" customHeight="1">
      <c r="B143" s="29"/>
      <c r="C143" s="124" t="s">
        <v>8</v>
      </c>
      <c r="D143" s="124" t="s">
        <v>130</v>
      </c>
      <c r="E143" s="125" t="s">
        <v>436</v>
      </c>
      <c r="F143" s="126" t="s">
        <v>437</v>
      </c>
      <c r="G143" s="127" t="s">
        <v>142</v>
      </c>
      <c r="H143" s="128">
        <v>9.26</v>
      </c>
      <c r="I143" s="129"/>
      <c r="J143" s="130">
        <f>ROUND(I143*H143,2)</f>
        <v>0</v>
      </c>
      <c r="K143" s="126" t="s">
        <v>134</v>
      </c>
      <c r="L143" s="29"/>
      <c r="M143" s="131" t="s">
        <v>19</v>
      </c>
      <c r="N143" s="132" t="s">
        <v>43</v>
      </c>
      <c r="P143" s="133">
        <f>O143*H143</f>
        <v>0</v>
      </c>
      <c r="Q143" s="133">
        <v>0</v>
      </c>
      <c r="R143" s="133">
        <f>Q143*H143</f>
        <v>0</v>
      </c>
      <c r="S143" s="133">
        <v>0.22</v>
      </c>
      <c r="T143" s="134">
        <f>S143*H143</f>
        <v>2.0371999999999999</v>
      </c>
      <c r="AR143" s="135" t="s">
        <v>135</v>
      </c>
      <c r="AT143" s="135" t="s">
        <v>130</v>
      </c>
      <c r="AU143" s="135" t="s">
        <v>82</v>
      </c>
      <c r="AY143" s="14" t="s">
        <v>128</v>
      </c>
      <c r="BE143" s="136">
        <f>IF(N143="základní",J143,0)</f>
        <v>0</v>
      </c>
      <c r="BF143" s="136">
        <f>IF(N143="snížená",J143,0)</f>
        <v>0</v>
      </c>
      <c r="BG143" s="136">
        <f>IF(N143="zákl. přenesená",J143,0)</f>
        <v>0</v>
      </c>
      <c r="BH143" s="136">
        <f>IF(N143="sníž. přenesená",J143,0)</f>
        <v>0</v>
      </c>
      <c r="BI143" s="136">
        <f>IF(N143="nulová",J143,0)</f>
        <v>0</v>
      </c>
      <c r="BJ143" s="14" t="s">
        <v>80</v>
      </c>
      <c r="BK143" s="136">
        <f>ROUND(I143*H143,2)</f>
        <v>0</v>
      </c>
      <c r="BL143" s="14" t="s">
        <v>135</v>
      </c>
      <c r="BM143" s="135" t="s">
        <v>221</v>
      </c>
    </row>
    <row r="144" spans="2:65" s="1" customFormat="1" ht="29.25">
      <c r="B144" s="29"/>
      <c r="D144" s="137" t="s">
        <v>136</v>
      </c>
      <c r="F144" s="138" t="s">
        <v>438</v>
      </c>
      <c r="I144" s="139"/>
      <c r="L144" s="29"/>
      <c r="M144" s="140"/>
      <c r="T144" s="50"/>
      <c r="AT144" s="14" t="s">
        <v>136</v>
      </c>
      <c r="AU144" s="14" t="s">
        <v>82</v>
      </c>
    </row>
    <row r="145" spans="2:65" s="1" customFormat="1" ht="11.25">
      <c r="B145" s="29"/>
      <c r="D145" s="141" t="s">
        <v>138</v>
      </c>
      <c r="F145" s="142" t="s">
        <v>439</v>
      </c>
      <c r="I145" s="139"/>
      <c r="L145" s="29"/>
      <c r="M145" s="140"/>
      <c r="T145" s="50"/>
      <c r="AT145" s="14" t="s">
        <v>138</v>
      </c>
      <c r="AU145" s="14" t="s">
        <v>82</v>
      </c>
    </row>
    <row r="146" spans="2:65" s="1" customFormat="1" ht="253.5">
      <c r="B146" s="29"/>
      <c r="D146" s="137" t="s">
        <v>146</v>
      </c>
      <c r="F146" s="143" t="s">
        <v>440</v>
      </c>
      <c r="I146" s="139"/>
      <c r="L146" s="29"/>
      <c r="M146" s="140"/>
      <c r="T146" s="50"/>
      <c r="AT146" s="14" t="s">
        <v>146</v>
      </c>
      <c r="AU146" s="14" t="s">
        <v>82</v>
      </c>
    </row>
    <row r="147" spans="2:65" s="11" customFormat="1" ht="22.9" customHeight="1">
      <c r="B147" s="112"/>
      <c r="D147" s="113" t="s">
        <v>71</v>
      </c>
      <c r="E147" s="122" t="s">
        <v>82</v>
      </c>
      <c r="F147" s="122" t="s">
        <v>225</v>
      </c>
      <c r="I147" s="115"/>
      <c r="J147" s="123">
        <f>BK147</f>
        <v>0</v>
      </c>
      <c r="L147" s="112"/>
      <c r="M147" s="117"/>
      <c r="P147" s="118">
        <f>SUM(P148:P151)</f>
        <v>0</v>
      </c>
      <c r="R147" s="118">
        <f>SUM(R148:R151)</f>
        <v>5.0392800000000006</v>
      </c>
      <c r="T147" s="119">
        <f>SUM(T148:T151)</f>
        <v>0</v>
      </c>
      <c r="AR147" s="113" t="s">
        <v>80</v>
      </c>
      <c r="AT147" s="120" t="s">
        <v>71</v>
      </c>
      <c r="AU147" s="120" t="s">
        <v>80</v>
      </c>
      <c r="AY147" s="113" t="s">
        <v>128</v>
      </c>
      <c r="BK147" s="121">
        <f>SUM(BK148:BK151)</f>
        <v>0</v>
      </c>
    </row>
    <row r="148" spans="2:65" s="1" customFormat="1" ht="24.2" customHeight="1">
      <c r="B148" s="29"/>
      <c r="C148" s="124" t="s">
        <v>167</v>
      </c>
      <c r="D148" s="124" t="s">
        <v>130</v>
      </c>
      <c r="E148" s="125" t="s">
        <v>226</v>
      </c>
      <c r="F148" s="126" t="s">
        <v>227</v>
      </c>
      <c r="G148" s="127" t="s">
        <v>133</v>
      </c>
      <c r="H148" s="128">
        <v>2.3330000000000002</v>
      </c>
      <c r="I148" s="129"/>
      <c r="J148" s="130">
        <f>ROUND(I148*H148,2)</f>
        <v>0</v>
      </c>
      <c r="K148" s="126" t="s">
        <v>134</v>
      </c>
      <c r="L148" s="29"/>
      <c r="M148" s="131" t="s">
        <v>19</v>
      </c>
      <c r="N148" s="132" t="s">
        <v>43</v>
      </c>
      <c r="P148" s="133">
        <f>O148*H148</f>
        <v>0</v>
      </c>
      <c r="Q148" s="133">
        <v>2.16</v>
      </c>
      <c r="R148" s="133">
        <f>Q148*H148</f>
        <v>5.0392800000000006</v>
      </c>
      <c r="S148" s="133">
        <v>0</v>
      </c>
      <c r="T148" s="134">
        <f>S148*H148</f>
        <v>0</v>
      </c>
      <c r="AR148" s="135" t="s">
        <v>135</v>
      </c>
      <c r="AT148" s="135" t="s">
        <v>130</v>
      </c>
      <c r="AU148" s="135" t="s">
        <v>82</v>
      </c>
      <c r="AY148" s="14" t="s">
        <v>128</v>
      </c>
      <c r="BE148" s="136">
        <f>IF(N148="základní",J148,0)</f>
        <v>0</v>
      </c>
      <c r="BF148" s="136">
        <f>IF(N148="snížená",J148,0)</f>
        <v>0</v>
      </c>
      <c r="BG148" s="136">
        <f>IF(N148="zákl. přenesená",J148,0)</f>
        <v>0</v>
      </c>
      <c r="BH148" s="136">
        <f>IF(N148="sníž. přenesená",J148,0)</f>
        <v>0</v>
      </c>
      <c r="BI148" s="136">
        <f>IF(N148="nulová",J148,0)</f>
        <v>0</v>
      </c>
      <c r="BJ148" s="14" t="s">
        <v>80</v>
      </c>
      <c r="BK148" s="136">
        <f>ROUND(I148*H148,2)</f>
        <v>0</v>
      </c>
      <c r="BL148" s="14" t="s">
        <v>135</v>
      </c>
      <c r="BM148" s="135" t="s">
        <v>228</v>
      </c>
    </row>
    <row r="149" spans="2:65" s="1" customFormat="1" ht="19.5">
      <c r="B149" s="29"/>
      <c r="D149" s="137" t="s">
        <v>136</v>
      </c>
      <c r="F149" s="138" t="s">
        <v>229</v>
      </c>
      <c r="I149" s="139"/>
      <c r="L149" s="29"/>
      <c r="M149" s="140"/>
      <c r="T149" s="50"/>
      <c r="AT149" s="14" t="s">
        <v>136</v>
      </c>
      <c r="AU149" s="14" t="s">
        <v>82</v>
      </c>
    </row>
    <row r="150" spans="2:65" s="1" customFormat="1" ht="11.25">
      <c r="B150" s="29"/>
      <c r="D150" s="141" t="s">
        <v>138</v>
      </c>
      <c r="F150" s="142" t="s">
        <v>230</v>
      </c>
      <c r="I150" s="139"/>
      <c r="L150" s="29"/>
      <c r="M150" s="140"/>
      <c r="T150" s="50"/>
      <c r="AT150" s="14" t="s">
        <v>138</v>
      </c>
      <c r="AU150" s="14" t="s">
        <v>82</v>
      </c>
    </row>
    <row r="151" spans="2:65" s="1" customFormat="1" ht="58.5">
      <c r="B151" s="29"/>
      <c r="D151" s="137" t="s">
        <v>146</v>
      </c>
      <c r="F151" s="143" t="s">
        <v>231</v>
      </c>
      <c r="I151" s="139"/>
      <c r="L151" s="29"/>
      <c r="M151" s="140"/>
      <c r="T151" s="50"/>
      <c r="AT151" s="14" t="s">
        <v>146</v>
      </c>
      <c r="AU151" s="14" t="s">
        <v>82</v>
      </c>
    </row>
    <row r="152" spans="2:65" s="11" customFormat="1" ht="22.9" customHeight="1">
      <c r="B152" s="112"/>
      <c r="D152" s="113" t="s">
        <v>71</v>
      </c>
      <c r="E152" s="122" t="s">
        <v>148</v>
      </c>
      <c r="F152" s="122" t="s">
        <v>232</v>
      </c>
      <c r="I152" s="115"/>
      <c r="J152" s="123">
        <f>BK152</f>
        <v>0</v>
      </c>
      <c r="L152" s="112"/>
      <c r="M152" s="117"/>
      <c r="P152" s="118">
        <f>SUM(P153:P158)</f>
        <v>0</v>
      </c>
      <c r="R152" s="118">
        <f>SUM(R153:R158)</f>
        <v>1.1325E-3</v>
      </c>
      <c r="T152" s="119">
        <f>SUM(T153:T158)</f>
        <v>0</v>
      </c>
      <c r="AR152" s="113" t="s">
        <v>80</v>
      </c>
      <c r="AT152" s="120" t="s">
        <v>71</v>
      </c>
      <c r="AU152" s="120" t="s">
        <v>80</v>
      </c>
      <c r="AY152" s="113" t="s">
        <v>128</v>
      </c>
      <c r="BK152" s="121">
        <f>SUM(BK153:BK158)</f>
        <v>0</v>
      </c>
    </row>
    <row r="153" spans="2:65" s="1" customFormat="1" ht="21.75" customHeight="1">
      <c r="B153" s="29"/>
      <c r="C153" s="124" t="s">
        <v>233</v>
      </c>
      <c r="D153" s="124" t="s">
        <v>130</v>
      </c>
      <c r="E153" s="125" t="s">
        <v>234</v>
      </c>
      <c r="F153" s="126" t="s">
        <v>235</v>
      </c>
      <c r="G153" s="127" t="s">
        <v>133</v>
      </c>
      <c r="H153" s="128">
        <v>6.8659999999999997</v>
      </c>
      <c r="I153" s="129"/>
      <c r="J153" s="130">
        <f>ROUND(I153*H153,2)</f>
        <v>0</v>
      </c>
      <c r="K153" s="126" t="s">
        <v>19</v>
      </c>
      <c r="L153" s="29"/>
      <c r="M153" s="131" t="s">
        <v>19</v>
      </c>
      <c r="N153" s="132" t="s">
        <v>43</v>
      </c>
      <c r="P153" s="133">
        <f>O153*H153</f>
        <v>0</v>
      </c>
      <c r="Q153" s="133">
        <v>0</v>
      </c>
      <c r="R153" s="133">
        <f>Q153*H153</f>
        <v>0</v>
      </c>
      <c r="S153" s="133">
        <v>0</v>
      </c>
      <c r="T153" s="134">
        <f>S153*H153</f>
        <v>0</v>
      </c>
      <c r="AR153" s="135" t="s">
        <v>135</v>
      </c>
      <c r="AT153" s="135" t="s">
        <v>130</v>
      </c>
      <c r="AU153" s="135" t="s">
        <v>82</v>
      </c>
      <c r="AY153" s="14" t="s">
        <v>128</v>
      </c>
      <c r="BE153" s="136">
        <f>IF(N153="základní",J153,0)</f>
        <v>0</v>
      </c>
      <c r="BF153" s="136">
        <f>IF(N153="snížená",J153,0)</f>
        <v>0</v>
      </c>
      <c r="BG153" s="136">
        <f>IF(N153="zákl. přenesená",J153,0)</f>
        <v>0</v>
      </c>
      <c r="BH153" s="136">
        <f>IF(N153="sníž. přenesená",J153,0)</f>
        <v>0</v>
      </c>
      <c r="BI153" s="136">
        <f>IF(N153="nulová",J153,0)</f>
        <v>0</v>
      </c>
      <c r="BJ153" s="14" t="s">
        <v>80</v>
      </c>
      <c r="BK153" s="136">
        <f>ROUND(I153*H153,2)</f>
        <v>0</v>
      </c>
      <c r="BL153" s="14" t="s">
        <v>135</v>
      </c>
      <c r="BM153" s="135" t="s">
        <v>236</v>
      </c>
    </row>
    <row r="154" spans="2:65" s="1" customFormat="1" ht="11.25">
      <c r="B154" s="29"/>
      <c r="D154" s="137" t="s">
        <v>136</v>
      </c>
      <c r="F154" s="138" t="s">
        <v>235</v>
      </c>
      <c r="I154" s="139"/>
      <c r="L154" s="29"/>
      <c r="M154" s="140"/>
      <c r="T154" s="50"/>
      <c r="AT154" s="14" t="s">
        <v>136</v>
      </c>
      <c r="AU154" s="14" t="s">
        <v>82</v>
      </c>
    </row>
    <row r="155" spans="2:65" s="1" customFormat="1" ht="24.2" customHeight="1">
      <c r="B155" s="29"/>
      <c r="C155" s="124" t="s">
        <v>173</v>
      </c>
      <c r="D155" s="124" t="s">
        <v>130</v>
      </c>
      <c r="E155" s="125" t="s">
        <v>237</v>
      </c>
      <c r="F155" s="126" t="s">
        <v>238</v>
      </c>
      <c r="G155" s="127" t="s">
        <v>220</v>
      </c>
      <c r="H155" s="128">
        <v>0.75</v>
      </c>
      <c r="I155" s="129"/>
      <c r="J155" s="130">
        <f>ROUND(I155*H155,2)</f>
        <v>0</v>
      </c>
      <c r="K155" s="126" t="s">
        <v>134</v>
      </c>
      <c r="L155" s="29"/>
      <c r="M155" s="131" t="s">
        <v>19</v>
      </c>
      <c r="N155" s="132" t="s">
        <v>43</v>
      </c>
      <c r="P155" s="133">
        <f>O155*H155</f>
        <v>0</v>
      </c>
      <c r="Q155" s="133">
        <v>1.5100000000000001E-3</v>
      </c>
      <c r="R155" s="133">
        <f>Q155*H155</f>
        <v>1.1325E-3</v>
      </c>
      <c r="S155" s="133">
        <v>0</v>
      </c>
      <c r="T155" s="134">
        <f>S155*H155</f>
        <v>0</v>
      </c>
      <c r="AR155" s="135" t="s">
        <v>135</v>
      </c>
      <c r="AT155" s="135" t="s">
        <v>130</v>
      </c>
      <c r="AU155" s="135" t="s">
        <v>82</v>
      </c>
      <c r="AY155" s="14" t="s">
        <v>128</v>
      </c>
      <c r="BE155" s="136">
        <f>IF(N155="základní",J155,0)</f>
        <v>0</v>
      </c>
      <c r="BF155" s="136">
        <f>IF(N155="snížená",J155,0)</f>
        <v>0</v>
      </c>
      <c r="BG155" s="136">
        <f>IF(N155="zákl. přenesená",J155,0)</f>
        <v>0</v>
      </c>
      <c r="BH155" s="136">
        <f>IF(N155="sníž. přenesená",J155,0)</f>
        <v>0</v>
      </c>
      <c r="BI155" s="136">
        <f>IF(N155="nulová",J155,0)</f>
        <v>0</v>
      </c>
      <c r="BJ155" s="14" t="s">
        <v>80</v>
      </c>
      <c r="BK155" s="136">
        <f>ROUND(I155*H155,2)</f>
        <v>0</v>
      </c>
      <c r="BL155" s="14" t="s">
        <v>135</v>
      </c>
      <c r="BM155" s="135" t="s">
        <v>239</v>
      </c>
    </row>
    <row r="156" spans="2:65" s="1" customFormat="1" ht="11.25">
      <c r="B156" s="29"/>
      <c r="D156" s="137" t="s">
        <v>136</v>
      </c>
      <c r="F156" s="138" t="s">
        <v>240</v>
      </c>
      <c r="I156" s="139"/>
      <c r="L156" s="29"/>
      <c r="M156" s="140"/>
      <c r="T156" s="50"/>
      <c r="AT156" s="14" t="s">
        <v>136</v>
      </c>
      <c r="AU156" s="14" t="s">
        <v>82</v>
      </c>
    </row>
    <row r="157" spans="2:65" s="1" customFormat="1" ht="11.25">
      <c r="B157" s="29"/>
      <c r="D157" s="141" t="s">
        <v>138</v>
      </c>
      <c r="F157" s="142" t="s">
        <v>241</v>
      </c>
      <c r="I157" s="139"/>
      <c r="L157" s="29"/>
      <c r="M157" s="140"/>
      <c r="T157" s="50"/>
      <c r="AT157" s="14" t="s">
        <v>138</v>
      </c>
      <c r="AU157" s="14" t="s">
        <v>82</v>
      </c>
    </row>
    <row r="158" spans="2:65" s="1" customFormat="1" ht="48.75">
      <c r="B158" s="29"/>
      <c r="D158" s="137" t="s">
        <v>146</v>
      </c>
      <c r="F158" s="143" t="s">
        <v>242</v>
      </c>
      <c r="I158" s="139"/>
      <c r="L158" s="29"/>
      <c r="M158" s="140"/>
      <c r="T158" s="50"/>
      <c r="AT158" s="14" t="s">
        <v>146</v>
      </c>
      <c r="AU158" s="14" t="s">
        <v>82</v>
      </c>
    </row>
    <row r="159" spans="2:65" s="11" customFormat="1" ht="22.9" customHeight="1">
      <c r="B159" s="112"/>
      <c r="D159" s="113" t="s">
        <v>71</v>
      </c>
      <c r="E159" s="122" t="s">
        <v>159</v>
      </c>
      <c r="F159" s="122" t="s">
        <v>254</v>
      </c>
      <c r="I159" s="115"/>
      <c r="J159" s="123">
        <f>BK159</f>
        <v>0</v>
      </c>
      <c r="L159" s="112"/>
      <c r="M159" s="117"/>
      <c r="P159" s="118">
        <f>SUM(P160:P169)</f>
        <v>0</v>
      </c>
      <c r="R159" s="118">
        <f>SUM(R160:R169)</f>
        <v>6.9325329399999998</v>
      </c>
      <c r="T159" s="119">
        <f>SUM(T160:T169)</f>
        <v>0</v>
      </c>
      <c r="AR159" s="113" t="s">
        <v>80</v>
      </c>
      <c r="AT159" s="120" t="s">
        <v>71</v>
      </c>
      <c r="AU159" s="120" t="s">
        <v>80</v>
      </c>
      <c r="AY159" s="113" t="s">
        <v>128</v>
      </c>
      <c r="BK159" s="121">
        <f>SUM(BK160:BK169)</f>
        <v>0</v>
      </c>
    </row>
    <row r="160" spans="2:65" s="1" customFormat="1" ht="37.9" customHeight="1">
      <c r="B160" s="29"/>
      <c r="C160" s="124" t="s">
        <v>244</v>
      </c>
      <c r="D160" s="124" t="s">
        <v>130</v>
      </c>
      <c r="E160" s="125" t="s">
        <v>441</v>
      </c>
      <c r="F160" s="126" t="s">
        <v>442</v>
      </c>
      <c r="G160" s="127" t="s">
        <v>142</v>
      </c>
      <c r="H160" s="128">
        <v>9.26</v>
      </c>
      <c r="I160" s="129"/>
      <c r="J160" s="130">
        <f>ROUND(I160*H160,2)</f>
        <v>0</v>
      </c>
      <c r="K160" s="126" t="s">
        <v>134</v>
      </c>
      <c r="L160" s="29"/>
      <c r="M160" s="131" t="s">
        <v>19</v>
      </c>
      <c r="N160" s="132" t="s">
        <v>43</v>
      </c>
      <c r="P160" s="133">
        <f>O160*H160</f>
        <v>0</v>
      </c>
      <c r="Q160" s="133">
        <v>0.26375999999999999</v>
      </c>
      <c r="R160" s="133">
        <f>Q160*H160</f>
        <v>2.4424175999999997</v>
      </c>
      <c r="S160" s="133">
        <v>0</v>
      </c>
      <c r="T160" s="134">
        <f>S160*H160</f>
        <v>0</v>
      </c>
      <c r="AR160" s="135" t="s">
        <v>135</v>
      </c>
      <c r="AT160" s="135" t="s">
        <v>130</v>
      </c>
      <c r="AU160" s="135" t="s">
        <v>82</v>
      </c>
      <c r="AY160" s="14" t="s">
        <v>128</v>
      </c>
      <c r="BE160" s="136">
        <f>IF(N160="základní",J160,0)</f>
        <v>0</v>
      </c>
      <c r="BF160" s="136">
        <f>IF(N160="snížená",J160,0)</f>
        <v>0</v>
      </c>
      <c r="BG160" s="136">
        <f>IF(N160="zákl. přenesená",J160,0)</f>
        <v>0</v>
      </c>
      <c r="BH160" s="136">
        <f>IF(N160="sníž. přenesená",J160,0)</f>
        <v>0</v>
      </c>
      <c r="BI160" s="136">
        <f>IF(N160="nulová",J160,0)</f>
        <v>0</v>
      </c>
      <c r="BJ160" s="14" t="s">
        <v>80</v>
      </c>
      <c r="BK160" s="136">
        <f>ROUND(I160*H160,2)</f>
        <v>0</v>
      </c>
      <c r="BL160" s="14" t="s">
        <v>135</v>
      </c>
      <c r="BM160" s="135" t="s">
        <v>247</v>
      </c>
    </row>
    <row r="161" spans="2:65" s="1" customFormat="1" ht="29.25">
      <c r="B161" s="29"/>
      <c r="D161" s="137" t="s">
        <v>136</v>
      </c>
      <c r="F161" s="138" t="s">
        <v>443</v>
      </c>
      <c r="I161" s="139"/>
      <c r="L161" s="29"/>
      <c r="M161" s="140"/>
      <c r="T161" s="50"/>
      <c r="AT161" s="14" t="s">
        <v>136</v>
      </c>
      <c r="AU161" s="14" t="s">
        <v>82</v>
      </c>
    </row>
    <row r="162" spans="2:65" s="1" customFormat="1" ht="11.25">
      <c r="B162" s="29"/>
      <c r="D162" s="141" t="s">
        <v>138</v>
      </c>
      <c r="F162" s="142" t="s">
        <v>444</v>
      </c>
      <c r="I162" s="139"/>
      <c r="L162" s="29"/>
      <c r="M162" s="140"/>
      <c r="T162" s="50"/>
      <c r="AT162" s="14" t="s">
        <v>138</v>
      </c>
      <c r="AU162" s="14" t="s">
        <v>82</v>
      </c>
    </row>
    <row r="163" spans="2:65" s="1" customFormat="1" ht="87.75">
      <c r="B163" s="29"/>
      <c r="D163" s="137" t="s">
        <v>146</v>
      </c>
      <c r="F163" s="143" t="s">
        <v>445</v>
      </c>
      <c r="I163" s="139"/>
      <c r="L163" s="29"/>
      <c r="M163" s="140"/>
      <c r="T163" s="50"/>
      <c r="AT163" s="14" t="s">
        <v>146</v>
      </c>
      <c r="AU163" s="14" t="s">
        <v>82</v>
      </c>
    </row>
    <row r="164" spans="2:65" s="1" customFormat="1" ht="24.2" customHeight="1">
      <c r="B164" s="29"/>
      <c r="C164" s="124" t="s">
        <v>179</v>
      </c>
      <c r="D164" s="124" t="s">
        <v>130</v>
      </c>
      <c r="E164" s="125" t="s">
        <v>446</v>
      </c>
      <c r="F164" s="126" t="s">
        <v>447</v>
      </c>
      <c r="G164" s="127" t="s">
        <v>142</v>
      </c>
      <c r="H164" s="128">
        <v>15.557</v>
      </c>
      <c r="I164" s="129"/>
      <c r="J164" s="130">
        <f>ROUND(I164*H164,2)</f>
        <v>0</v>
      </c>
      <c r="K164" s="126" t="s">
        <v>134</v>
      </c>
      <c r="L164" s="29"/>
      <c r="M164" s="131" t="s">
        <v>19</v>
      </c>
      <c r="N164" s="132" t="s">
        <v>43</v>
      </c>
      <c r="P164" s="133">
        <f>O164*H164</f>
        <v>0</v>
      </c>
      <c r="Q164" s="133">
        <v>9.0620000000000006E-2</v>
      </c>
      <c r="R164" s="133">
        <f>Q164*H164</f>
        <v>1.4097753400000002</v>
      </c>
      <c r="S164" s="133">
        <v>0</v>
      </c>
      <c r="T164" s="134">
        <f>S164*H164</f>
        <v>0</v>
      </c>
      <c r="AR164" s="135" t="s">
        <v>135</v>
      </c>
      <c r="AT164" s="135" t="s">
        <v>130</v>
      </c>
      <c r="AU164" s="135" t="s">
        <v>82</v>
      </c>
      <c r="AY164" s="14" t="s">
        <v>128</v>
      </c>
      <c r="BE164" s="136">
        <f>IF(N164="základní",J164,0)</f>
        <v>0</v>
      </c>
      <c r="BF164" s="136">
        <f>IF(N164="snížená",J164,0)</f>
        <v>0</v>
      </c>
      <c r="BG164" s="136">
        <f>IF(N164="zákl. přenesená",J164,0)</f>
        <v>0</v>
      </c>
      <c r="BH164" s="136">
        <f>IF(N164="sníž. přenesená",J164,0)</f>
        <v>0</v>
      </c>
      <c r="BI164" s="136">
        <f>IF(N164="nulová",J164,0)</f>
        <v>0</v>
      </c>
      <c r="BJ164" s="14" t="s">
        <v>80</v>
      </c>
      <c r="BK164" s="136">
        <f>ROUND(I164*H164,2)</f>
        <v>0</v>
      </c>
      <c r="BL164" s="14" t="s">
        <v>135</v>
      </c>
      <c r="BM164" s="135" t="s">
        <v>253</v>
      </c>
    </row>
    <row r="165" spans="2:65" s="1" customFormat="1" ht="48.75">
      <c r="B165" s="29"/>
      <c r="D165" s="137" t="s">
        <v>136</v>
      </c>
      <c r="F165" s="138" t="s">
        <v>448</v>
      </c>
      <c r="I165" s="139"/>
      <c r="L165" s="29"/>
      <c r="M165" s="140"/>
      <c r="T165" s="50"/>
      <c r="AT165" s="14" t="s">
        <v>136</v>
      </c>
      <c r="AU165" s="14" t="s">
        <v>82</v>
      </c>
    </row>
    <row r="166" spans="2:65" s="1" customFormat="1" ht="11.25">
      <c r="B166" s="29"/>
      <c r="D166" s="141" t="s">
        <v>138</v>
      </c>
      <c r="F166" s="142" t="s">
        <v>449</v>
      </c>
      <c r="I166" s="139"/>
      <c r="L166" s="29"/>
      <c r="M166" s="140"/>
      <c r="T166" s="50"/>
      <c r="AT166" s="14" t="s">
        <v>138</v>
      </c>
      <c r="AU166" s="14" t="s">
        <v>82</v>
      </c>
    </row>
    <row r="167" spans="2:65" s="1" customFormat="1" ht="126.75">
      <c r="B167" s="29"/>
      <c r="D167" s="137" t="s">
        <v>146</v>
      </c>
      <c r="F167" s="143" t="s">
        <v>270</v>
      </c>
      <c r="I167" s="139"/>
      <c r="L167" s="29"/>
      <c r="M167" s="140"/>
      <c r="T167" s="50"/>
      <c r="AT167" s="14" t="s">
        <v>146</v>
      </c>
      <c r="AU167" s="14" t="s">
        <v>82</v>
      </c>
    </row>
    <row r="168" spans="2:65" s="1" customFormat="1" ht="16.5" customHeight="1">
      <c r="B168" s="29"/>
      <c r="C168" s="144" t="s">
        <v>7</v>
      </c>
      <c r="D168" s="144" t="s">
        <v>213</v>
      </c>
      <c r="E168" s="145" t="s">
        <v>450</v>
      </c>
      <c r="F168" s="146" t="s">
        <v>451</v>
      </c>
      <c r="G168" s="147" t="s">
        <v>142</v>
      </c>
      <c r="H168" s="148">
        <v>17.113</v>
      </c>
      <c r="I168" s="149"/>
      <c r="J168" s="150">
        <f>ROUND(I168*H168,2)</f>
        <v>0</v>
      </c>
      <c r="K168" s="146" t="s">
        <v>134</v>
      </c>
      <c r="L168" s="151"/>
      <c r="M168" s="152" t="s">
        <v>19</v>
      </c>
      <c r="N168" s="153" t="s">
        <v>43</v>
      </c>
      <c r="P168" s="133">
        <f>O168*H168</f>
        <v>0</v>
      </c>
      <c r="Q168" s="133">
        <v>0.18</v>
      </c>
      <c r="R168" s="133">
        <f>Q168*H168</f>
        <v>3.0803399999999996</v>
      </c>
      <c r="S168" s="133">
        <v>0</v>
      </c>
      <c r="T168" s="134">
        <f>S168*H168</f>
        <v>0</v>
      </c>
      <c r="AR168" s="135" t="s">
        <v>151</v>
      </c>
      <c r="AT168" s="135" t="s">
        <v>213</v>
      </c>
      <c r="AU168" s="135" t="s">
        <v>82</v>
      </c>
      <c r="AY168" s="14" t="s">
        <v>128</v>
      </c>
      <c r="BE168" s="136">
        <f>IF(N168="základní",J168,0)</f>
        <v>0</v>
      </c>
      <c r="BF168" s="136">
        <f>IF(N168="snížená",J168,0)</f>
        <v>0</v>
      </c>
      <c r="BG168" s="136">
        <f>IF(N168="zákl. přenesená",J168,0)</f>
        <v>0</v>
      </c>
      <c r="BH168" s="136">
        <f>IF(N168="sníž. přenesená",J168,0)</f>
        <v>0</v>
      </c>
      <c r="BI168" s="136">
        <f>IF(N168="nulová",J168,0)</f>
        <v>0</v>
      </c>
      <c r="BJ168" s="14" t="s">
        <v>80</v>
      </c>
      <c r="BK168" s="136">
        <f>ROUND(I168*H168,2)</f>
        <v>0</v>
      </c>
      <c r="BL168" s="14" t="s">
        <v>135</v>
      </c>
      <c r="BM168" s="135" t="s">
        <v>257</v>
      </c>
    </row>
    <row r="169" spans="2:65" s="1" customFormat="1" ht="11.25">
      <c r="B169" s="29"/>
      <c r="D169" s="137" t="s">
        <v>136</v>
      </c>
      <c r="F169" s="138" t="s">
        <v>451</v>
      </c>
      <c r="I169" s="139"/>
      <c r="L169" s="29"/>
      <c r="M169" s="140"/>
      <c r="T169" s="50"/>
      <c r="AT169" s="14" t="s">
        <v>136</v>
      </c>
      <c r="AU169" s="14" t="s">
        <v>82</v>
      </c>
    </row>
    <row r="170" spans="2:65" s="11" customFormat="1" ht="22.9" customHeight="1">
      <c r="B170" s="112"/>
      <c r="D170" s="113" t="s">
        <v>71</v>
      </c>
      <c r="E170" s="122" t="s">
        <v>143</v>
      </c>
      <c r="F170" s="122" t="s">
        <v>271</v>
      </c>
      <c r="I170" s="115"/>
      <c r="J170" s="123">
        <f>BK170</f>
        <v>0</v>
      </c>
      <c r="L170" s="112"/>
      <c r="M170" s="117"/>
      <c r="P170" s="118">
        <f>SUM(P171:P187)</f>
        <v>0</v>
      </c>
      <c r="R170" s="118">
        <f>SUM(R171:R187)</f>
        <v>7.1742164299999995</v>
      </c>
      <c r="T170" s="119">
        <f>SUM(T171:T187)</f>
        <v>0</v>
      </c>
      <c r="AR170" s="113" t="s">
        <v>80</v>
      </c>
      <c r="AT170" s="120" t="s">
        <v>71</v>
      </c>
      <c r="AU170" s="120" t="s">
        <v>80</v>
      </c>
      <c r="AY170" s="113" t="s">
        <v>128</v>
      </c>
      <c r="BK170" s="121">
        <f>SUM(BK171:BK187)</f>
        <v>0</v>
      </c>
    </row>
    <row r="171" spans="2:65" s="1" customFormat="1" ht="33" customHeight="1">
      <c r="B171" s="29"/>
      <c r="C171" s="124" t="s">
        <v>185</v>
      </c>
      <c r="D171" s="124" t="s">
        <v>130</v>
      </c>
      <c r="E171" s="125" t="s">
        <v>272</v>
      </c>
      <c r="F171" s="126" t="s">
        <v>273</v>
      </c>
      <c r="G171" s="127" t="s">
        <v>133</v>
      </c>
      <c r="H171" s="128">
        <v>2.8</v>
      </c>
      <c r="I171" s="129"/>
      <c r="J171" s="130">
        <f>ROUND(I171*H171,2)</f>
        <v>0</v>
      </c>
      <c r="K171" s="126" t="s">
        <v>134</v>
      </c>
      <c r="L171" s="29"/>
      <c r="M171" s="131" t="s">
        <v>19</v>
      </c>
      <c r="N171" s="132" t="s">
        <v>43</v>
      </c>
      <c r="P171" s="133">
        <f>O171*H171</f>
        <v>0</v>
      </c>
      <c r="Q171" s="133">
        <v>2.5018699999999998</v>
      </c>
      <c r="R171" s="133">
        <f>Q171*H171</f>
        <v>7.0052359999999991</v>
      </c>
      <c r="S171" s="133">
        <v>0</v>
      </c>
      <c r="T171" s="134">
        <f>S171*H171</f>
        <v>0</v>
      </c>
      <c r="AR171" s="135" t="s">
        <v>135</v>
      </c>
      <c r="AT171" s="135" t="s">
        <v>130</v>
      </c>
      <c r="AU171" s="135" t="s">
        <v>82</v>
      </c>
      <c r="AY171" s="14" t="s">
        <v>128</v>
      </c>
      <c r="BE171" s="136">
        <f>IF(N171="základní",J171,0)</f>
        <v>0</v>
      </c>
      <c r="BF171" s="136">
        <f>IF(N171="snížená",J171,0)</f>
        <v>0</v>
      </c>
      <c r="BG171" s="136">
        <f>IF(N171="zákl. přenesená",J171,0)</f>
        <v>0</v>
      </c>
      <c r="BH171" s="136">
        <f>IF(N171="sníž. přenesená",J171,0)</f>
        <v>0</v>
      </c>
      <c r="BI171" s="136">
        <f>IF(N171="nulová",J171,0)</f>
        <v>0</v>
      </c>
      <c r="BJ171" s="14" t="s">
        <v>80</v>
      </c>
      <c r="BK171" s="136">
        <f>ROUND(I171*H171,2)</f>
        <v>0</v>
      </c>
      <c r="BL171" s="14" t="s">
        <v>135</v>
      </c>
      <c r="BM171" s="135" t="s">
        <v>263</v>
      </c>
    </row>
    <row r="172" spans="2:65" s="1" customFormat="1" ht="19.5">
      <c r="B172" s="29"/>
      <c r="D172" s="137" t="s">
        <v>136</v>
      </c>
      <c r="F172" s="138" t="s">
        <v>275</v>
      </c>
      <c r="I172" s="139"/>
      <c r="L172" s="29"/>
      <c r="M172" s="140"/>
      <c r="T172" s="50"/>
      <c r="AT172" s="14" t="s">
        <v>136</v>
      </c>
      <c r="AU172" s="14" t="s">
        <v>82</v>
      </c>
    </row>
    <row r="173" spans="2:65" s="1" customFormat="1" ht="11.25">
      <c r="B173" s="29"/>
      <c r="D173" s="141" t="s">
        <v>138</v>
      </c>
      <c r="F173" s="142" t="s">
        <v>276</v>
      </c>
      <c r="I173" s="139"/>
      <c r="L173" s="29"/>
      <c r="M173" s="140"/>
      <c r="T173" s="50"/>
      <c r="AT173" s="14" t="s">
        <v>138</v>
      </c>
      <c r="AU173" s="14" t="s">
        <v>82</v>
      </c>
    </row>
    <row r="174" spans="2:65" s="1" customFormat="1" ht="185.25">
      <c r="B174" s="29"/>
      <c r="D174" s="137" t="s">
        <v>146</v>
      </c>
      <c r="F174" s="143" t="s">
        <v>277</v>
      </c>
      <c r="I174" s="139"/>
      <c r="L174" s="29"/>
      <c r="M174" s="140"/>
      <c r="T174" s="50"/>
      <c r="AT174" s="14" t="s">
        <v>146</v>
      </c>
      <c r="AU174" s="14" t="s">
        <v>82</v>
      </c>
    </row>
    <row r="175" spans="2:65" s="1" customFormat="1" ht="33" customHeight="1">
      <c r="B175" s="29"/>
      <c r="C175" s="124" t="s">
        <v>264</v>
      </c>
      <c r="D175" s="124" t="s">
        <v>130</v>
      </c>
      <c r="E175" s="125" t="s">
        <v>279</v>
      </c>
      <c r="F175" s="126" t="s">
        <v>280</v>
      </c>
      <c r="G175" s="127" t="s">
        <v>133</v>
      </c>
      <c r="H175" s="128">
        <v>2.8</v>
      </c>
      <c r="I175" s="129"/>
      <c r="J175" s="130">
        <f>ROUND(I175*H175,2)</f>
        <v>0</v>
      </c>
      <c r="K175" s="126" t="s">
        <v>134</v>
      </c>
      <c r="L175" s="29"/>
      <c r="M175" s="131" t="s">
        <v>19</v>
      </c>
      <c r="N175" s="132" t="s">
        <v>43</v>
      </c>
      <c r="P175" s="133">
        <f>O175*H175</f>
        <v>0</v>
      </c>
      <c r="Q175" s="133">
        <v>0</v>
      </c>
      <c r="R175" s="133">
        <f>Q175*H175</f>
        <v>0</v>
      </c>
      <c r="S175" s="133">
        <v>0</v>
      </c>
      <c r="T175" s="134">
        <f>S175*H175</f>
        <v>0</v>
      </c>
      <c r="AR175" s="135" t="s">
        <v>135</v>
      </c>
      <c r="AT175" s="135" t="s">
        <v>130</v>
      </c>
      <c r="AU175" s="135" t="s">
        <v>82</v>
      </c>
      <c r="AY175" s="14" t="s">
        <v>128</v>
      </c>
      <c r="BE175" s="136">
        <f>IF(N175="základní",J175,0)</f>
        <v>0</v>
      </c>
      <c r="BF175" s="136">
        <f>IF(N175="snížená",J175,0)</f>
        <v>0</v>
      </c>
      <c r="BG175" s="136">
        <f>IF(N175="zákl. přenesená",J175,0)</f>
        <v>0</v>
      </c>
      <c r="BH175" s="136">
        <f>IF(N175="sníž. přenesená",J175,0)</f>
        <v>0</v>
      </c>
      <c r="BI175" s="136">
        <f>IF(N175="nulová",J175,0)</f>
        <v>0</v>
      </c>
      <c r="BJ175" s="14" t="s">
        <v>80</v>
      </c>
      <c r="BK175" s="136">
        <f>ROUND(I175*H175,2)</f>
        <v>0</v>
      </c>
      <c r="BL175" s="14" t="s">
        <v>135</v>
      </c>
      <c r="BM175" s="135" t="s">
        <v>267</v>
      </c>
    </row>
    <row r="176" spans="2:65" s="1" customFormat="1" ht="29.25">
      <c r="B176" s="29"/>
      <c r="D176" s="137" t="s">
        <v>136</v>
      </c>
      <c r="F176" s="138" t="s">
        <v>282</v>
      </c>
      <c r="I176" s="139"/>
      <c r="L176" s="29"/>
      <c r="M176" s="140"/>
      <c r="T176" s="50"/>
      <c r="AT176" s="14" t="s">
        <v>136</v>
      </c>
      <c r="AU176" s="14" t="s">
        <v>82</v>
      </c>
    </row>
    <row r="177" spans="2:65" s="1" customFormat="1" ht="11.25">
      <c r="B177" s="29"/>
      <c r="D177" s="141" t="s">
        <v>138</v>
      </c>
      <c r="F177" s="142" t="s">
        <v>283</v>
      </c>
      <c r="I177" s="139"/>
      <c r="L177" s="29"/>
      <c r="M177" s="140"/>
      <c r="T177" s="50"/>
      <c r="AT177" s="14" t="s">
        <v>138</v>
      </c>
      <c r="AU177" s="14" t="s">
        <v>82</v>
      </c>
    </row>
    <row r="178" spans="2:65" s="1" customFormat="1" ht="78">
      <c r="B178" s="29"/>
      <c r="D178" s="137" t="s">
        <v>146</v>
      </c>
      <c r="F178" s="143" t="s">
        <v>284</v>
      </c>
      <c r="I178" s="139"/>
      <c r="L178" s="29"/>
      <c r="M178" s="140"/>
      <c r="T178" s="50"/>
      <c r="AT178" s="14" t="s">
        <v>146</v>
      </c>
      <c r="AU178" s="14" t="s">
        <v>82</v>
      </c>
    </row>
    <row r="179" spans="2:65" s="1" customFormat="1" ht="16.5" customHeight="1">
      <c r="B179" s="29"/>
      <c r="C179" s="124" t="s">
        <v>191</v>
      </c>
      <c r="D179" s="124" t="s">
        <v>130</v>
      </c>
      <c r="E179" s="125" t="s">
        <v>285</v>
      </c>
      <c r="F179" s="126" t="s">
        <v>286</v>
      </c>
      <c r="G179" s="127" t="s">
        <v>178</v>
      </c>
      <c r="H179" s="128">
        <v>0.159</v>
      </c>
      <c r="I179" s="129"/>
      <c r="J179" s="130">
        <f>ROUND(I179*H179,2)</f>
        <v>0</v>
      </c>
      <c r="K179" s="126" t="s">
        <v>134</v>
      </c>
      <c r="L179" s="29"/>
      <c r="M179" s="131" t="s">
        <v>19</v>
      </c>
      <c r="N179" s="132" t="s">
        <v>43</v>
      </c>
      <c r="P179" s="133">
        <f>O179*H179</f>
        <v>0</v>
      </c>
      <c r="Q179" s="133">
        <v>1.06277</v>
      </c>
      <c r="R179" s="133">
        <f>Q179*H179</f>
        <v>0.16898043000000001</v>
      </c>
      <c r="S179" s="133">
        <v>0</v>
      </c>
      <c r="T179" s="134">
        <f>S179*H179</f>
        <v>0</v>
      </c>
      <c r="AR179" s="135" t="s">
        <v>135</v>
      </c>
      <c r="AT179" s="135" t="s">
        <v>130</v>
      </c>
      <c r="AU179" s="135" t="s">
        <v>82</v>
      </c>
      <c r="AY179" s="14" t="s">
        <v>128</v>
      </c>
      <c r="BE179" s="136">
        <f>IF(N179="základní",J179,0)</f>
        <v>0</v>
      </c>
      <c r="BF179" s="136">
        <f>IF(N179="snížená",J179,0)</f>
        <v>0</v>
      </c>
      <c r="BG179" s="136">
        <f>IF(N179="zákl. přenesená",J179,0)</f>
        <v>0</v>
      </c>
      <c r="BH179" s="136">
        <f>IF(N179="sníž. přenesená",J179,0)</f>
        <v>0</v>
      </c>
      <c r="BI179" s="136">
        <f>IF(N179="nulová",J179,0)</f>
        <v>0</v>
      </c>
      <c r="BJ179" s="14" t="s">
        <v>80</v>
      </c>
      <c r="BK179" s="136">
        <f>ROUND(I179*H179,2)</f>
        <v>0</v>
      </c>
      <c r="BL179" s="14" t="s">
        <v>135</v>
      </c>
      <c r="BM179" s="135" t="s">
        <v>274</v>
      </c>
    </row>
    <row r="180" spans="2:65" s="1" customFormat="1" ht="11.25">
      <c r="B180" s="29"/>
      <c r="D180" s="137" t="s">
        <v>136</v>
      </c>
      <c r="F180" s="138" t="s">
        <v>288</v>
      </c>
      <c r="I180" s="139"/>
      <c r="L180" s="29"/>
      <c r="M180" s="140"/>
      <c r="T180" s="50"/>
      <c r="AT180" s="14" t="s">
        <v>136</v>
      </c>
      <c r="AU180" s="14" t="s">
        <v>82</v>
      </c>
    </row>
    <row r="181" spans="2:65" s="1" customFormat="1" ht="11.25">
      <c r="B181" s="29"/>
      <c r="D181" s="141" t="s">
        <v>138</v>
      </c>
      <c r="F181" s="142" t="s">
        <v>289</v>
      </c>
      <c r="I181" s="139"/>
      <c r="L181" s="29"/>
      <c r="M181" s="140"/>
      <c r="T181" s="50"/>
      <c r="AT181" s="14" t="s">
        <v>138</v>
      </c>
      <c r="AU181" s="14" t="s">
        <v>82</v>
      </c>
    </row>
    <row r="182" spans="2:65" s="1" customFormat="1" ht="39">
      <c r="B182" s="29"/>
      <c r="D182" s="137" t="s">
        <v>146</v>
      </c>
      <c r="F182" s="143" t="s">
        <v>290</v>
      </c>
      <c r="I182" s="139"/>
      <c r="L182" s="29"/>
      <c r="M182" s="140"/>
      <c r="T182" s="50"/>
      <c r="AT182" s="14" t="s">
        <v>146</v>
      </c>
      <c r="AU182" s="14" t="s">
        <v>82</v>
      </c>
    </row>
    <row r="183" spans="2:65" s="1" customFormat="1" ht="21.75" customHeight="1">
      <c r="B183" s="29"/>
      <c r="C183" s="124" t="s">
        <v>278</v>
      </c>
      <c r="D183" s="124" t="s">
        <v>130</v>
      </c>
      <c r="E183" s="125" t="s">
        <v>292</v>
      </c>
      <c r="F183" s="126" t="s">
        <v>293</v>
      </c>
      <c r="G183" s="127" t="s">
        <v>133</v>
      </c>
      <c r="H183" s="128">
        <v>30.32</v>
      </c>
      <c r="I183" s="129"/>
      <c r="J183" s="130">
        <f>ROUND(I183*H183,2)</f>
        <v>0</v>
      </c>
      <c r="K183" s="126" t="s">
        <v>19</v>
      </c>
      <c r="L183" s="29"/>
      <c r="M183" s="131" t="s">
        <v>19</v>
      </c>
      <c r="N183" s="132" t="s">
        <v>43</v>
      </c>
      <c r="P183" s="133">
        <f>O183*H183</f>
        <v>0</v>
      </c>
      <c r="Q183" s="133">
        <v>0</v>
      </c>
      <c r="R183" s="133">
        <f>Q183*H183</f>
        <v>0</v>
      </c>
      <c r="S183" s="133">
        <v>0</v>
      </c>
      <c r="T183" s="134">
        <f>S183*H183</f>
        <v>0</v>
      </c>
      <c r="AR183" s="135" t="s">
        <v>135</v>
      </c>
      <c r="AT183" s="135" t="s">
        <v>130</v>
      </c>
      <c r="AU183" s="135" t="s">
        <v>82</v>
      </c>
      <c r="AY183" s="14" t="s">
        <v>128</v>
      </c>
      <c r="BE183" s="136">
        <f>IF(N183="základní",J183,0)</f>
        <v>0</v>
      </c>
      <c r="BF183" s="136">
        <f>IF(N183="snížená",J183,0)</f>
        <v>0</v>
      </c>
      <c r="BG183" s="136">
        <f>IF(N183="zákl. přenesená",J183,0)</f>
        <v>0</v>
      </c>
      <c r="BH183" s="136">
        <f>IF(N183="sníž. přenesená",J183,0)</f>
        <v>0</v>
      </c>
      <c r="BI183" s="136">
        <f>IF(N183="nulová",J183,0)</f>
        <v>0</v>
      </c>
      <c r="BJ183" s="14" t="s">
        <v>80</v>
      </c>
      <c r="BK183" s="136">
        <f>ROUND(I183*H183,2)</f>
        <v>0</v>
      </c>
      <c r="BL183" s="14" t="s">
        <v>135</v>
      </c>
      <c r="BM183" s="135" t="s">
        <v>281</v>
      </c>
    </row>
    <row r="184" spans="2:65" s="1" customFormat="1" ht="11.25">
      <c r="B184" s="29"/>
      <c r="D184" s="137" t="s">
        <v>136</v>
      </c>
      <c r="F184" s="138" t="s">
        <v>293</v>
      </c>
      <c r="I184" s="139"/>
      <c r="L184" s="29"/>
      <c r="M184" s="140"/>
      <c r="T184" s="50"/>
      <c r="AT184" s="14" t="s">
        <v>136</v>
      </c>
      <c r="AU184" s="14" t="s">
        <v>82</v>
      </c>
    </row>
    <row r="185" spans="2:65" s="1" customFormat="1" ht="24.2" customHeight="1">
      <c r="B185" s="29"/>
      <c r="C185" s="124" t="s">
        <v>198</v>
      </c>
      <c r="D185" s="124" t="s">
        <v>130</v>
      </c>
      <c r="E185" s="125" t="s">
        <v>452</v>
      </c>
      <c r="F185" s="126" t="s">
        <v>453</v>
      </c>
      <c r="G185" s="127" t="s">
        <v>142</v>
      </c>
      <c r="H185" s="128">
        <v>3</v>
      </c>
      <c r="I185" s="129"/>
      <c r="J185" s="130">
        <f>ROUND(I185*H185,2)</f>
        <v>0</v>
      </c>
      <c r="K185" s="126" t="s">
        <v>19</v>
      </c>
      <c r="L185" s="29"/>
      <c r="M185" s="131" t="s">
        <v>19</v>
      </c>
      <c r="N185" s="132" t="s">
        <v>43</v>
      </c>
      <c r="P185" s="133">
        <f>O185*H185</f>
        <v>0</v>
      </c>
      <c r="Q185" s="133">
        <v>0</v>
      </c>
      <c r="R185" s="133">
        <f>Q185*H185</f>
        <v>0</v>
      </c>
      <c r="S185" s="133">
        <v>0</v>
      </c>
      <c r="T185" s="134">
        <f>S185*H185</f>
        <v>0</v>
      </c>
      <c r="AR185" s="135" t="s">
        <v>135</v>
      </c>
      <c r="AT185" s="135" t="s">
        <v>130</v>
      </c>
      <c r="AU185" s="135" t="s">
        <v>82</v>
      </c>
      <c r="AY185" s="14" t="s">
        <v>128</v>
      </c>
      <c r="BE185" s="136">
        <f>IF(N185="základní",J185,0)</f>
        <v>0</v>
      </c>
      <c r="BF185" s="136">
        <f>IF(N185="snížená",J185,0)</f>
        <v>0</v>
      </c>
      <c r="BG185" s="136">
        <f>IF(N185="zákl. přenesená",J185,0)</f>
        <v>0</v>
      </c>
      <c r="BH185" s="136">
        <f>IF(N185="sníž. přenesená",J185,0)</f>
        <v>0</v>
      </c>
      <c r="BI185" s="136">
        <f>IF(N185="nulová",J185,0)</f>
        <v>0</v>
      </c>
      <c r="BJ185" s="14" t="s">
        <v>80</v>
      </c>
      <c r="BK185" s="136">
        <f>ROUND(I185*H185,2)</f>
        <v>0</v>
      </c>
      <c r="BL185" s="14" t="s">
        <v>135</v>
      </c>
      <c r="BM185" s="135" t="s">
        <v>287</v>
      </c>
    </row>
    <row r="186" spans="2:65" s="1" customFormat="1" ht="19.5">
      <c r="B186" s="29"/>
      <c r="D186" s="137" t="s">
        <v>136</v>
      </c>
      <c r="F186" s="138" t="s">
        <v>454</v>
      </c>
      <c r="I186" s="139"/>
      <c r="L186" s="29"/>
      <c r="M186" s="140"/>
      <c r="T186" s="50"/>
      <c r="AT186" s="14" t="s">
        <v>136</v>
      </c>
      <c r="AU186" s="14" t="s">
        <v>82</v>
      </c>
    </row>
    <row r="187" spans="2:65" s="1" customFormat="1" ht="29.25">
      <c r="B187" s="29"/>
      <c r="D187" s="137" t="s">
        <v>146</v>
      </c>
      <c r="F187" s="143" t="s">
        <v>455</v>
      </c>
      <c r="I187" s="139"/>
      <c r="L187" s="29"/>
      <c r="M187" s="140"/>
      <c r="T187" s="50"/>
      <c r="AT187" s="14" t="s">
        <v>146</v>
      </c>
      <c r="AU187" s="14" t="s">
        <v>82</v>
      </c>
    </row>
    <row r="188" spans="2:65" s="11" customFormat="1" ht="22.9" customHeight="1">
      <c r="B188" s="112"/>
      <c r="D188" s="113" t="s">
        <v>71</v>
      </c>
      <c r="E188" s="122" t="s">
        <v>182</v>
      </c>
      <c r="F188" s="122" t="s">
        <v>295</v>
      </c>
      <c r="I188" s="115"/>
      <c r="J188" s="123">
        <f>BK188</f>
        <v>0</v>
      </c>
      <c r="L188" s="112"/>
      <c r="M188" s="117"/>
      <c r="P188" s="118">
        <f>SUM(P189:P207)</f>
        <v>0</v>
      </c>
      <c r="R188" s="118">
        <f>SUM(R189:R207)</f>
        <v>9.35945246</v>
      </c>
      <c r="T188" s="119">
        <f>SUM(T189:T207)</f>
        <v>7.5000000000000011E-2</v>
      </c>
      <c r="AR188" s="113" t="s">
        <v>80</v>
      </c>
      <c r="AT188" s="120" t="s">
        <v>71</v>
      </c>
      <c r="AU188" s="120" t="s">
        <v>80</v>
      </c>
      <c r="AY188" s="113" t="s">
        <v>128</v>
      </c>
      <c r="BK188" s="121">
        <f>SUM(BK189:BK207)</f>
        <v>0</v>
      </c>
    </row>
    <row r="189" spans="2:65" s="1" customFormat="1" ht="33" customHeight="1">
      <c r="B189" s="29"/>
      <c r="C189" s="124" t="s">
        <v>291</v>
      </c>
      <c r="D189" s="124" t="s">
        <v>130</v>
      </c>
      <c r="E189" s="125" t="s">
        <v>456</v>
      </c>
      <c r="F189" s="126" t="s">
        <v>457</v>
      </c>
      <c r="G189" s="127" t="s">
        <v>220</v>
      </c>
      <c r="H189" s="128">
        <v>25.77</v>
      </c>
      <c r="I189" s="129"/>
      <c r="J189" s="130">
        <f>ROUND(I189*H189,2)</f>
        <v>0</v>
      </c>
      <c r="K189" s="126" t="s">
        <v>134</v>
      </c>
      <c r="L189" s="29"/>
      <c r="M189" s="131" t="s">
        <v>19</v>
      </c>
      <c r="N189" s="132" t="s">
        <v>43</v>
      </c>
      <c r="P189" s="133">
        <f>O189*H189</f>
        <v>0</v>
      </c>
      <c r="Q189" s="133">
        <v>0.15540000000000001</v>
      </c>
      <c r="R189" s="133">
        <f>Q189*H189</f>
        <v>4.0046580000000001</v>
      </c>
      <c r="S189" s="133">
        <v>0</v>
      </c>
      <c r="T189" s="134">
        <f>S189*H189</f>
        <v>0</v>
      </c>
      <c r="AR189" s="135" t="s">
        <v>135</v>
      </c>
      <c r="AT189" s="135" t="s">
        <v>130</v>
      </c>
      <c r="AU189" s="135" t="s">
        <v>82</v>
      </c>
      <c r="AY189" s="14" t="s">
        <v>128</v>
      </c>
      <c r="BE189" s="136">
        <f>IF(N189="základní",J189,0)</f>
        <v>0</v>
      </c>
      <c r="BF189" s="136">
        <f>IF(N189="snížená",J189,0)</f>
        <v>0</v>
      </c>
      <c r="BG189" s="136">
        <f>IF(N189="zákl. přenesená",J189,0)</f>
        <v>0</v>
      </c>
      <c r="BH189" s="136">
        <f>IF(N189="sníž. přenesená",J189,0)</f>
        <v>0</v>
      </c>
      <c r="BI189" s="136">
        <f>IF(N189="nulová",J189,0)</f>
        <v>0</v>
      </c>
      <c r="BJ189" s="14" t="s">
        <v>80</v>
      </c>
      <c r="BK189" s="136">
        <f>ROUND(I189*H189,2)</f>
        <v>0</v>
      </c>
      <c r="BL189" s="14" t="s">
        <v>135</v>
      </c>
      <c r="BM189" s="135" t="s">
        <v>294</v>
      </c>
    </row>
    <row r="190" spans="2:65" s="1" customFormat="1" ht="29.25">
      <c r="B190" s="29"/>
      <c r="D190" s="137" t="s">
        <v>136</v>
      </c>
      <c r="F190" s="138" t="s">
        <v>458</v>
      </c>
      <c r="I190" s="139"/>
      <c r="L190" s="29"/>
      <c r="M190" s="140"/>
      <c r="T190" s="50"/>
      <c r="AT190" s="14" t="s">
        <v>136</v>
      </c>
      <c r="AU190" s="14" t="s">
        <v>82</v>
      </c>
    </row>
    <row r="191" spans="2:65" s="1" customFormat="1" ht="11.25">
      <c r="B191" s="29"/>
      <c r="D191" s="141" t="s">
        <v>138</v>
      </c>
      <c r="F191" s="142" t="s">
        <v>459</v>
      </c>
      <c r="I191" s="139"/>
      <c r="L191" s="29"/>
      <c r="M191" s="140"/>
      <c r="T191" s="50"/>
      <c r="AT191" s="14" t="s">
        <v>138</v>
      </c>
      <c r="AU191" s="14" t="s">
        <v>82</v>
      </c>
    </row>
    <row r="192" spans="2:65" s="1" customFormat="1" ht="97.5">
      <c r="B192" s="29"/>
      <c r="D192" s="137" t="s">
        <v>146</v>
      </c>
      <c r="F192" s="143" t="s">
        <v>460</v>
      </c>
      <c r="I192" s="139"/>
      <c r="L192" s="29"/>
      <c r="M192" s="140"/>
      <c r="T192" s="50"/>
      <c r="AT192" s="14" t="s">
        <v>146</v>
      </c>
      <c r="AU192" s="14" t="s">
        <v>82</v>
      </c>
    </row>
    <row r="193" spans="2:65" s="1" customFormat="1" ht="16.5" customHeight="1">
      <c r="B193" s="29"/>
      <c r="C193" s="144" t="s">
        <v>203</v>
      </c>
      <c r="D193" s="144" t="s">
        <v>213</v>
      </c>
      <c r="E193" s="145" t="s">
        <v>303</v>
      </c>
      <c r="F193" s="146" t="s">
        <v>304</v>
      </c>
      <c r="G193" s="147" t="s">
        <v>220</v>
      </c>
      <c r="H193" s="148">
        <v>26.071999999999999</v>
      </c>
      <c r="I193" s="149"/>
      <c r="J193" s="150">
        <f>ROUND(I193*H193,2)</f>
        <v>0</v>
      </c>
      <c r="K193" s="146" t="s">
        <v>134</v>
      </c>
      <c r="L193" s="151"/>
      <c r="M193" s="152" t="s">
        <v>19</v>
      </c>
      <c r="N193" s="153" t="s">
        <v>43</v>
      </c>
      <c r="P193" s="133">
        <f>O193*H193</f>
        <v>0</v>
      </c>
      <c r="Q193" s="133">
        <v>5.6120000000000003E-2</v>
      </c>
      <c r="R193" s="133">
        <f>Q193*H193</f>
        <v>1.4631606400000001</v>
      </c>
      <c r="S193" s="133">
        <v>0</v>
      </c>
      <c r="T193" s="134">
        <f>S193*H193</f>
        <v>0</v>
      </c>
      <c r="AR193" s="135" t="s">
        <v>151</v>
      </c>
      <c r="AT193" s="135" t="s">
        <v>213</v>
      </c>
      <c r="AU193" s="135" t="s">
        <v>82</v>
      </c>
      <c r="AY193" s="14" t="s">
        <v>128</v>
      </c>
      <c r="BE193" s="136">
        <f>IF(N193="základní",J193,0)</f>
        <v>0</v>
      </c>
      <c r="BF193" s="136">
        <f>IF(N193="snížená",J193,0)</f>
        <v>0</v>
      </c>
      <c r="BG193" s="136">
        <f>IF(N193="zákl. přenesená",J193,0)</f>
        <v>0</v>
      </c>
      <c r="BH193" s="136">
        <f>IF(N193="sníž. přenesená",J193,0)</f>
        <v>0</v>
      </c>
      <c r="BI193" s="136">
        <f>IF(N193="nulová",J193,0)</f>
        <v>0</v>
      </c>
      <c r="BJ193" s="14" t="s">
        <v>80</v>
      </c>
      <c r="BK193" s="136">
        <f>ROUND(I193*H193,2)</f>
        <v>0</v>
      </c>
      <c r="BL193" s="14" t="s">
        <v>135</v>
      </c>
      <c r="BM193" s="135" t="s">
        <v>298</v>
      </c>
    </row>
    <row r="194" spans="2:65" s="1" customFormat="1" ht="11.25">
      <c r="B194" s="29"/>
      <c r="D194" s="137" t="s">
        <v>136</v>
      </c>
      <c r="F194" s="138" t="s">
        <v>304</v>
      </c>
      <c r="I194" s="139"/>
      <c r="L194" s="29"/>
      <c r="M194" s="140"/>
      <c r="T194" s="50"/>
      <c r="AT194" s="14" t="s">
        <v>136</v>
      </c>
      <c r="AU194" s="14" t="s">
        <v>82</v>
      </c>
    </row>
    <row r="195" spans="2:65" s="1" customFormat="1" ht="24.2" customHeight="1">
      <c r="B195" s="29"/>
      <c r="C195" s="124" t="s">
        <v>302</v>
      </c>
      <c r="D195" s="124" t="s">
        <v>130</v>
      </c>
      <c r="E195" s="125" t="s">
        <v>306</v>
      </c>
      <c r="F195" s="126" t="s">
        <v>307</v>
      </c>
      <c r="G195" s="127" t="s">
        <v>133</v>
      </c>
      <c r="H195" s="128">
        <v>1.7230000000000001</v>
      </c>
      <c r="I195" s="129"/>
      <c r="J195" s="130">
        <f>ROUND(I195*H195,2)</f>
        <v>0</v>
      </c>
      <c r="K195" s="126" t="s">
        <v>134</v>
      </c>
      <c r="L195" s="29"/>
      <c r="M195" s="131" t="s">
        <v>19</v>
      </c>
      <c r="N195" s="132" t="s">
        <v>43</v>
      </c>
      <c r="P195" s="133">
        <f>O195*H195</f>
        <v>0</v>
      </c>
      <c r="Q195" s="133">
        <v>2.2563399999999998</v>
      </c>
      <c r="R195" s="133">
        <f>Q195*H195</f>
        <v>3.8876738199999998</v>
      </c>
      <c r="S195" s="133">
        <v>0</v>
      </c>
      <c r="T195" s="134">
        <f>S195*H195</f>
        <v>0</v>
      </c>
      <c r="AR195" s="135" t="s">
        <v>135</v>
      </c>
      <c r="AT195" s="135" t="s">
        <v>130</v>
      </c>
      <c r="AU195" s="135" t="s">
        <v>82</v>
      </c>
      <c r="AY195" s="14" t="s">
        <v>128</v>
      </c>
      <c r="BE195" s="136">
        <f>IF(N195="základní",J195,0)</f>
        <v>0</v>
      </c>
      <c r="BF195" s="136">
        <f>IF(N195="snížená",J195,0)</f>
        <v>0</v>
      </c>
      <c r="BG195" s="136">
        <f>IF(N195="zákl. přenesená",J195,0)</f>
        <v>0</v>
      </c>
      <c r="BH195" s="136">
        <f>IF(N195="sníž. přenesená",J195,0)</f>
        <v>0</v>
      </c>
      <c r="BI195" s="136">
        <f>IF(N195="nulová",J195,0)</f>
        <v>0</v>
      </c>
      <c r="BJ195" s="14" t="s">
        <v>80</v>
      </c>
      <c r="BK195" s="136">
        <f>ROUND(I195*H195,2)</f>
        <v>0</v>
      </c>
      <c r="BL195" s="14" t="s">
        <v>135</v>
      </c>
      <c r="BM195" s="135" t="s">
        <v>305</v>
      </c>
    </row>
    <row r="196" spans="2:65" s="1" customFormat="1" ht="19.5">
      <c r="B196" s="29"/>
      <c r="D196" s="137" t="s">
        <v>136</v>
      </c>
      <c r="F196" s="138" t="s">
        <v>309</v>
      </c>
      <c r="I196" s="139"/>
      <c r="L196" s="29"/>
      <c r="M196" s="140"/>
      <c r="T196" s="50"/>
      <c r="AT196" s="14" t="s">
        <v>136</v>
      </c>
      <c r="AU196" s="14" t="s">
        <v>82</v>
      </c>
    </row>
    <row r="197" spans="2:65" s="1" customFormat="1" ht="11.25">
      <c r="B197" s="29"/>
      <c r="D197" s="141" t="s">
        <v>138</v>
      </c>
      <c r="F197" s="142" t="s">
        <v>310</v>
      </c>
      <c r="I197" s="139"/>
      <c r="L197" s="29"/>
      <c r="M197" s="140"/>
      <c r="T197" s="50"/>
      <c r="AT197" s="14" t="s">
        <v>138</v>
      </c>
      <c r="AU197" s="14" t="s">
        <v>82</v>
      </c>
    </row>
    <row r="198" spans="2:65" s="1" customFormat="1" ht="24.2" customHeight="1">
      <c r="B198" s="29"/>
      <c r="C198" s="124" t="s">
        <v>209</v>
      </c>
      <c r="D198" s="124" t="s">
        <v>130</v>
      </c>
      <c r="E198" s="125" t="s">
        <v>461</v>
      </c>
      <c r="F198" s="126" t="s">
        <v>462</v>
      </c>
      <c r="G198" s="127" t="s">
        <v>220</v>
      </c>
      <c r="H198" s="128">
        <v>9.26</v>
      </c>
      <c r="I198" s="129"/>
      <c r="J198" s="130">
        <f>ROUND(I198*H198,2)</f>
        <v>0</v>
      </c>
      <c r="K198" s="126" t="s">
        <v>134</v>
      </c>
      <c r="L198" s="29"/>
      <c r="M198" s="131" t="s">
        <v>19</v>
      </c>
      <c r="N198" s="132" t="s">
        <v>43</v>
      </c>
      <c r="P198" s="133">
        <f>O198*H198</f>
        <v>0</v>
      </c>
      <c r="Q198" s="133">
        <v>0</v>
      </c>
      <c r="R198" s="133">
        <f>Q198*H198</f>
        <v>0</v>
      </c>
      <c r="S198" s="133">
        <v>0</v>
      </c>
      <c r="T198" s="134">
        <f>S198*H198</f>
        <v>0</v>
      </c>
      <c r="AR198" s="135" t="s">
        <v>135</v>
      </c>
      <c r="AT198" s="135" t="s">
        <v>130</v>
      </c>
      <c r="AU198" s="135" t="s">
        <v>82</v>
      </c>
      <c r="AY198" s="14" t="s">
        <v>128</v>
      </c>
      <c r="BE198" s="136">
        <f>IF(N198="základní",J198,0)</f>
        <v>0</v>
      </c>
      <c r="BF198" s="136">
        <f>IF(N198="snížená",J198,0)</f>
        <v>0</v>
      </c>
      <c r="BG198" s="136">
        <f>IF(N198="zákl. přenesená",J198,0)</f>
        <v>0</v>
      </c>
      <c r="BH198" s="136">
        <f>IF(N198="sníž. přenesená",J198,0)</f>
        <v>0</v>
      </c>
      <c r="BI198" s="136">
        <f>IF(N198="nulová",J198,0)</f>
        <v>0</v>
      </c>
      <c r="BJ198" s="14" t="s">
        <v>80</v>
      </c>
      <c r="BK198" s="136">
        <f>ROUND(I198*H198,2)</f>
        <v>0</v>
      </c>
      <c r="BL198" s="14" t="s">
        <v>135</v>
      </c>
      <c r="BM198" s="135" t="s">
        <v>308</v>
      </c>
    </row>
    <row r="199" spans="2:65" s="1" customFormat="1" ht="19.5">
      <c r="B199" s="29"/>
      <c r="D199" s="137" t="s">
        <v>136</v>
      </c>
      <c r="F199" s="138" t="s">
        <v>463</v>
      </c>
      <c r="I199" s="139"/>
      <c r="L199" s="29"/>
      <c r="M199" s="140"/>
      <c r="T199" s="50"/>
      <c r="AT199" s="14" t="s">
        <v>136</v>
      </c>
      <c r="AU199" s="14" t="s">
        <v>82</v>
      </c>
    </row>
    <row r="200" spans="2:65" s="1" customFormat="1" ht="11.25">
      <c r="B200" s="29"/>
      <c r="D200" s="141" t="s">
        <v>138</v>
      </c>
      <c r="F200" s="142" t="s">
        <v>464</v>
      </c>
      <c r="I200" s="139"/>
      <c r="L200" s="29"/>
      <c r="M200" s="140"/>
      <c r="T200" s="50"/>
      <c r="AT200" s="14" t="s">
        <v>138</v>
      </c>
      <c r="AU200" s="14" t="s">
        <v>82</v>
      </c>
    </row>
    <row r="201" spans="2:65" s="1" customFormat="1" ht="29.25">
      <c r="B201" s="29"/>
      <c r="D201" s="137" t="s">
        <v>146</v>
      </c>
      <c r="F201" s="143" t="s">
        <v>465</v>
      </c>
      <c r="I201" s="139"/>
      <c r="L201" s="29"/>
      <c r="M201" s="140"/>
      <c r="T201" s="50"/>
      <c r="AT201" s="14" t="s">
        <v>146</v>
      </c>
      <c r="AU201" s="14" t="s">
        <v>82</v>
      </c>
    </row>
    <row r="202" spans="2:65" s="1" customFormat="1" ht="16.5" customHeight="1">
      <c r="B202" s="29"/>
      <c r="C202" s="124" t="s">
        <v>311</v>
      </c>
      <c r="D202" s="124" t="s">
        <v>130</v>
      </c>
      <c r="E202" s="125" t="s">
        <v>312</v>
      </c>
      <c r="F202" s="126" t="s">
        <v>313</v>
      </c>
      <c r="G202" s="127" t="s">
        <v>314</v>
      </c>
      <c r="H202" s="128">
        <v>1</v>
      </c>
      <c r="I202" s="129"/>
      <c r="J202" s="130">
        <f>ROUND(I202*H202,2)</f>
        <v>0</v>
      </c>
      <c r="K202" s="126" t="s">
        <v>19</v>
      </c>
      <c r="L202" s="29"/>
      <c r="M202" s="131" t="s">
        <v>19</v>
      </c>
      <c r="N202" s="132" t="s">
        <v>43</v>
      </c>
      <c r="P202" s="133">
        <f>O202*H202</f>
        <v>0</v>
      </c>
      <c r="Q202" s="133">
        <v>0</v>
      </c>
      <c r="R202" s="133">
        <f>Q202*H202</f>
        <v>0</v>
      </c>
      <c r="S202" s="133">
        <v>0</v>
      </c>
      <c r="T202" s="134">
        <f>S202*H202</f>
        <v>0</v>
      </c>
      <c r="AR202" s="135" t="s">
        <v>135</v>
      </c>
      <c r="AT202" s="135" t="s">
        <v>130</v>
      </c>
      <c r="AU202" s="135" t="s">
        <v>82</v>
      </c>
      <c r="AY202" s="14" t="s">
        <v>128</v>
      </c>
      <c r="BE202" s="136">
        <f>IF(N202="základní",J202,0)</f>
        <v>0</v>
      </c>
      <c r="BF202" s="136">
        <f>IF(N202="snížená",J202,0)</f>
        <v>0</v>
      </c>
      <c r="BG202" s="136">
        <f>IF(N202="zákl. přenesená",J202,0)</f>
        <v>0</v>
      </c>
      <c r="BH202" s="136">
        <f>IF(N202="sníž. přenesená",J202,0)</f>
        <v>0</v>
      </c>
      <c r="BI202" s="136">
        <f>IF(N202="nulová",J202,0)</f>
        <v>0</v>
      </c>
      <c r="BJ202" s="14" t="s">
        <v>80</v>
      </c>
      <c r="BK202" s="136">
        <f>ROUND(I202*H202,2)</f>
        <v>0</v>
      </c>
      <c r="BL202" s="14" t="s">
        <v>135</v>
      </c>
      <c r="BM202" s="135" t="s">
        <v>315</v>
      </c>
    </row>
    <row r="203" spans="2:65" s="1" customFormat="1" ht="11.25">
      <c r="B203" s="29"/>
      <c r="D203" s="137" t="s">
        <v>136</v>
      </c>
      <c r="F203" s="138" t="s">
        <v>313</v>
      </c>
      <c r="I203" s="139"/>
      <c r="L203" s="29"/>
      <c r="M203" s="140"/>
      <c r="T203" s="50"/>
      <c r="AT203" s="14" t="s">
        <v>136</v>
      </c>
      <c r="AU203" s="14" t="s">
        <v>82</v>
      </c>
    </row>
    <row r="204" spans="2:65" s="1" customFormat="1" ht="24.2" customHeight="1">
      <c r="B204" s="29"/>
      <c r="C204" s="124" t="s">
        <v>217</v>
      </c>
      <c r="D204" s="124" t="s">
        <v>130</v>
      </c>
      <c r="E204" s="125" t="s">
        <v>316</v>
      </c>
      <c r="F204" s="126" t="s">
        <v>317</v>
      </c>
      <c r="G204" s="127" t="s">
        <v>220</v>
      </c>
      <c r="H204" s="128">
        <v>3</v>
      </c>
      <c r="I204" s="129"/>
      <c r="J204" s="130">
        <f>ROUND(I204*H204,2)</f>
        <v>0</v>
      </c>
      <c r="K204" s="126" t="s">
        <v>134</v>
      </c>
      <c r="L204" s="29"/>
      <c r="M204" s="131" t="s">
        <v>19</v>
      </c>
      <c r="N204" s="132" t="s">
        <v>43</v>
      </c>
      <c r="P204" s="133">
        <f>O204*H204</f>
        <v>0</v>
      </c>
      <c r="Q204" s="133">
        <v>1.32E-3</v>
      </c>
      <c r="R204" s="133">
        <f>Q204*H204</f>
        <v>3.96E-3</v>
      </c>
      <c r="S204" s="133">
        <v>2.5000000000000001E-2</v>
      </c>
      <c r="T204" s="134">
        <f>S204*H204</f>
        <v>7.5000000000000011E-2</v>
      </c>
      <c r="AR204" s="135" t="s">
        <v>135</v>
      </c>
      <c r="AT204" s="135" t="s">
        <v>130</v>
      </c>
      <c r="AU204" s="135" t="s">
        <v>82</v>
      </c>
      <c r="AY204" s="14" t="s">
        <v>128</v>
      </c>
      <c r="BE204" s="136">
        <f>IF(N204="základní",J204,0)</f>
        <v>0</v>
      </c>
      <c r="BF204" s="136">
        <f>IF(N204="snížená",J204,0)</f>
        <v>0</v>
      </c>
      <c r="BG204" s="136">
        <f>IF(N204="zákl. přenesená",J204,0)</f>
        <v>0</v>
      </c>
      <c r="BH204" s="136">
        <f>IF(N204="sníž. přenesená",J204,0)</f>
        <v>0</v>
      </c>
      <c r="BI204" s="136">
        <f>IF(N204="nulová",J204,0)</f>
        <v>0</v>
      </c>
      <c r="BJ204" s="14" t="s">
        <v>80</v>
      </c>
      <c r="BK204" s="136">
        <f>ROUND(I204*H204,2)</f>
        <v>0</v>
      </c>
      <c r="BL204" s="14" t="s">
        <v>135</v>
      </c>
      <c r="BM204" s="135" t="s">
        <v>318</v>
      </c>
    </row>
    <row r="205" spans="2:65" s="1" customFormat="1" ht="29.25">
      <c r="B205" s="29"/>
      <c r="D205" s="137" t="s">
        <v>136</v>
      </c>
      <c r="F205" s="138" t="s">
        <v>319</v>
      </c>
      <c r="I205" s="139"/>
      <c r="L205" s="29"/>
      <c r="M205" s="140"/>
      <c r="T205" s="50"/>
      <c r="AT205" s="14" t="s">
        <v>136</v>
      </c>
      <c r="AU205" s="14" t="s">
        <v>82</v>
      </c>
    </row>
    <row r="206" spans="2:65" s="1" customFormat="1" ht="11.25">
      <c r="B206" s="29"/>
      <c r="D206" s="141" t="s">
        <v>138</v>
      </c>
      <c r="F206" s="142" t="s">
        <v>320</v>
      </c>
      <c r="I206" s="139"/>
      <c r="L206" s="29"/>
      <c r="M206" s="140"/>
      <c r="T206" s="50"/>
      <c r="AT206" s="14" t="s">
        <v>138</v>
      </c>
      <c r="AU206" s="14" t="s">
        <v>82</v>
      </c>
    </row>
    <row r="207" spans="2:65" s="1" customFormat="1" ht="58.5">
      <c r="B207" s="29"/>
      <c r="D207" s="137" t="s">
        <v>146</v>
      </c>
      <c r="F207" s="143" t="s">
        <v>321</v>
      </c>
      <c r="I207" s="139"/>
      <c r="L207" s="29"/>
      <c r="M207" s="140"/>
      <c r="T207" s="50"/>
      <c r="AT207" s="14" t="s">
        <v>146</v>
      </c>
      <c r="AU207" s="14" t="s">
        <v>82</v>
      </c>
    </row>
    <row r="208" spans="2:65" s="11" customFormat="1" ht="22.9" customHeight="1">
      <c r="B208" s="112"/>
      <c r="D208" s="113" t="s">
        <v>71</v>
      </c>
      <c r="E208" s="122" t="s">
        <v>348</v>
      </c>
      <c r="F208" s="122" t="s">
        <v>349</v>
      </c>
      <c r="I208" s="115"/>
      <c r="J208" s="123">
        <f>BK208</f>
        <v>0</v>
      </c>
      <c r="L208" s="112"/>
      <c r="M208" s="117"/>
      <c r="P208" s="118">
        <f>SUM(P209:P211)</f>
        <v>0</v>
      </c>
      <c r="R208" s="118">
        <f>SUM(R209:R211)</f>
        <v>0</v>
      </c>
      <c r="T208" s="119">
        <f>SUM(T209:T211)</f>
        <v>0</v>
      </c>
      <c r="AR208" s="113" t="s">
        <v>80</v>
      </c>
      <c r="AT208" s="120" t="s">
        <v>71</v>
      </c>
      <c r="AU208" s="120" t="s">
        <v>80</v>
      </c>
      <c r="AY208" s="113" t="s">
        <v>128</v>
      </c>
      <c r="BK208" s="121">
        <f>SUM(BK209:BK211)</f>
        <v>0</v>
      </c>
    </row>
    <row r="209" spans="2:65" s="1" customFormat="1" ht="24.2" customHeight="1">
      <c r="B209" s="29"/>
      <c r="C209" s="124" t="s">
        <v>324</v>
      </c>
      <c r="D209" s="124" t="s">
        <v>130</v>
      </c>
      <c r="E209" s="125" t="s">
        <v>351</v>
      </c>
      <c r="F209" s="126" t="s">
        <v>352</v>
      </c>
      <c r="G209" s="127" t="s">
        <v>178</v>
      </c>
      <c r="H209" s="128">
        <v>28.416</v>
      </c>
      <c r="I209" s="129"/>
      <c r="J209" s="130">
        <f>ROUND(I209*H209,2)</f>
        <v>0</v>
      </c>
      <c r="K209" s="126" t="s">
        <v>134</v>
      </c>
      <c r="L209" s="29"/>
      <c r="M209" s="131" t="s">
        <v>19</v>
      </c>
      <c r="N209" s="132" t="s">
        <v>43</v>
      </c>
      <c r="P209" s="133">
        <f>O209*H209</f>
        <v>0</v>
      </c>
      <c r="Q209" s="133">
        <v>0</v>
      </c>
      <c r="R209" s="133">
        <f>Q209*H209</f>
        <v>0</v>
      </c>
      <c r="S209" s="133">
        <v>0</v>
      </c>
      <c r="T209" s="134">
        <f>S209*H209</f>
        <v>0</v>
      </c>
      <c r="AR209" s="135" t="s">
        <v>135</v>
      </c>
      <c r="AT209" s="135" t="s">
        <v>130</v>
      </c>
      <c r="AU209" s="135" t="s">
        <v>82</v>
      </c>
      <c r="AY209" s="14" t="s">
        <v>128</v>
      </c>
      <c r="BE209" s="136">
        <f>IF(N209="základní",J209,0)</f>
        <v>0</v>
      </c>
      <c r="BF209" s="136">
        <f>IF(N209="snížená",J209,0)</f>
        <v>0</v>
      </c>
      <c r="BG209" s="136">
        <f>IF(N209="zákl. přenesená",J209,0)</f>
        <v>0</v>
      </c>
      <c r="BH209" s="136">
        <f>IF(N209="sníž. přenesená",J209,0)</f>
        <v>0</v>
      </c>
      <c r="BI209" s="136">
        <f>IF(N209="nulová",J209,0)</f>
        <v>0</v>
      </c>
      <c r="BJ209" s="14" t="s">
        <v>80</v>
      </c>
      <c r="BK209" s="136">
        <f>ROUND(I209*H209,2)</f>
        <v>0</v>
      </c>
      <c r="BL209" s="14" t="s">
        <v>135</v>
      </c>
      <c r="BM209" s="135" t="s">
        <v>327</v>
      </c>
    </row>
    <row r="210" spans="2:65" s="1" customFormat="1" ht="19.5">
      <c r="B210" s="29"/>
      <c r="D210" s="137" t="s">
        <v>136</v>
      </c>
      <c r="F210" s="138" t="s">
        <v>354</v>
      </c>
      <c r="I210" s="139"/>
      <c r="L210" s="29"/>
      <c r="M210" s="140"/>
      <c r="T210" s="50"/>
      <c r="AT210" s="14" t="s">
        <v>136</v>
      </c>
      <c r="AU210" s="14" t="s">
        <v>82</v>
      </c>
    </row>
    <row r="211" spans="2:65" s="1" customFormat="1" ht="11.25">
      <c r="B211" s="29"/>
      <c r="D211" s="141" t="s">
        <v>138</v>
      </c>
      <c r="F211" s="142" t="s">
        <v>355</v>
      </c>
      <c r="I211" s="139"/>
      <c r="L211" s="29"/>
      <c r="M211" s="140"/>
      <c r="T211" s="50"/>
      <c r="AT211" s="14" t="s">
        <v>138</v>
      </c>
      <c r="AU211" s="14" t="s">
        <v>82</v>
      </c>
    </row>
    <row r="212" spans="2:65" s="11" customFormat="1" ht="25.9" customHeight="1">
      <c r="B212" s="112"/>
      <c r="D212" s="113" t="s">
        <v>71</v>
      </c>
      <c r="E212" s="114" t="s">
        <v>322</v>
      </c>
      <c r="F212" s="114" t="s">
        <v>323</v>
      </c>
      <c r="I212" s="115"/>
      <c r="J212" s="116">
        <f>BK212</f>
        <v>0</v>
      </c>
      <c r="L212" s="112"/>
      <c r="M212" s="117"/>
      <c r="P212" s="118">
        <f>SUM(P213:P230)</f>
        <v>0</v>
      </c>
      <c r="R212" s="118">
        <f>SUM(R213:R230)</f>
        <v>0</v>
      </c>
      <c r="T212" s="119">
        <f>SUM(T213:T230)</f>
        <v>0</v>
      </c>
      <c r="AR212" s="113" t="s">
        <v>80</v>
      </c>
      <c r="AT212" s="120" t="s">
        <v>71</v>
      </c>
      <c r="AU212" s="120" t="s">
        <v>72</v>
      </c>
      <c r="AY212" s="113" t="s">
        <v>128</v>
      </c>
      <c r="BK212" s="121">
        <f>SUM(BK213:BK230)</f>
        <v>0</v>
      </c>
    </row>
    <row r="213" spans="2:65" s="1" customFormat="1" ht="33" customHeight="1">
      <c r="B213" s="29"/>
      <c r="C213" s="124" t="s">
        <v>221</v>
      </c>
      <c r="D213" s="124" t="s">
        <v>130</v>
      </c>
      <c r="E213" s="125" t="s">
        <v>325</v>
      </c>
      <c r="F213" s="126" t="s">
        <v>326</v>
      </c>
      <c r="G213" s="127" t="s">
        <v>178</v>
      </c>
      <c r="H213" s="128">
        <v>4.1509999999999998</v>
      </c>
      <c r="I213" s="129"/>
      <c r="J213" s="130">
        <f>ROUND(I213*H213,2)</f>
        <v>0</v>
      </c>
      <c r="K213" s="126" t="s">
        <v>134</v>
      </c>
      <c r="L213" s="29"/>
      <c r="M213" s="131" t="s">
        <v>19</v>
      </c>
      <c r="N213" s="132" t="s">
        <v>43</v>
      </c>
      <c r="P213" s="133">
        <f>O213*H213</f>
        <v>0</v>
      </c>
      <c r="Q213" s="133">
        <v>0</v>
      </c>
      <c r="R213" s="133">
        <f>Q213*H213</f>
        <v>0</v>
      </c>
      <c r="S213" s="133">
        <v>0</v>
      </c>
      <c r="T213" s="134">
        <f>S213*H213</f>
        <v>0</v>
      </c>
      <c r="AR213" s="135" t="s">
        <v>135</v>
      </c>
      <c r="AT213" s="135" t="s">
        <v>130</v>
      </c>
      <c r="AU213" s="135" t="s">
        <v>80</v>
      </c>
      <c r="AY213" s="14" t="s">
        <v>128</v>
      </c>
      <c r="BE213" s="136">
        <f>IF(N213="základní",J213,0)</f>
        <v>0</v>
      </c>
      <c r="BF213" s="136">
        <f>IF(N213="snížená",J213,0)</f>
        <v>0</v>
      </c>
      <c r="BG213" s="136">
        <f>IF(N213="zákl. přenesená",J213,0)</f>
        <v>0</v>
      </c>
      <c r="BH213" s="136">
        <f>IF(N213="sníž. přenesená",J213,0)</f>
        <v>0</v>
      </c>
      <c r="BI213" s="136">
        <f>IF(N213="nulová",J213,0)</f>
        <v>0</v>
      </c>
      <c r="BJ213" s="14" t="s">
        <v>80</v>
      </c>
      <c r="BK213" s="136">
        <f>ROUND(I213*H213,2)</f>
        <v>0</v>
      </c>
      <c r="BL213" s="14" t="s">
        <v>135</v>
      </c>
      <c r="BM213" s="135" t="s">
        <v>333</v>
      </c>
    </row>
    <row r="214" spans="2:65" s="1" customFormat="1" ht="19.5">
      <c r="B214" s="29"/>
      <c r="D214" s="137" t="s">
        <v>136</v>
      </c>
      <c r="F214" s="138" t="s">
        <v>328</v>
      </c>
      <c r="I214" s="139"/>
      <c r="L214" s="29"/>
      <c r="M214" s="140"/>
      <c r="T214" s="50"/>
      <c r="AT214" s="14" t="s">
        <v>136</v>
      </c>
      <c r="AU214" s="14" t="s">
        <v>80</v>
      </c>
    </row>
    <row r="215" spans="2:65" s="1" customFormat="1" ht="11.25">
      <c r="B215" s="29"/>
      <c r="D215" s="141" t="s">
        <v>138</v>
      </c>
      <c r="F215" s="142" t="s">
        <v>329</v>
      </c>
      <c r="I215" s="139"/>
      <c r="L215" s="29"/>
      <c r="M215" s="140"/>
      <c r="T215" s="50"/>
      <c r="AT215" s="14" t="s">
        <v>138</v>
      </c>
      <c r="AU215" s="14" t="s">
        <v>80</v>
      </c>
    </row>
    <row r="216" spans="2:65" s="1" customFormat="1" ht="78">
      <c r="B216" s="29"/>
      <c r="D216" s="137" t="s">
        <v>146</v>
      </c>
      <c r="F216" s="143" t="s">
        <v>330</v>
      </c>
      <c r="I216" s="139"/>
      <c r="L216" s="29"/>
      <c r="M216" s="140"/>
      <c r="T216" s="50"/>
      <c r="AT216" s="14" t="s">
        <v>146</v>
      </c>
      <c r="AU216" s="14" t="s">
        <v>80</v>
      </c>
    </row>
    <row r="217" spans="2:65" s="1" customFormat="1" ht="21.75" customHeight="1">
      <c r="B217" s="29"/>
      <c r="C217" s="124" t="s">
        <v>336</v>
      </c>
      <c r="D217" s="124" t="s">
        <v>130</v>
      </c>
      <c r="E217" s="125" t="s">
        <v>331</v>
      </c>
      <c r="F217" s="126" t="s">
        <v>332</v>
      </c>
      <c r="G217" s="127" t="s">
        <v>178</v>
      </c>
      <c r="H217" s="128">
        <v>41.51</v>
      </c>
      <c r="I217" s="129"/>
      <c r="J217" s="130">
        <f>ROUND(I217*H217,2)</f>
        <v>0</v>
      </c>
      <c r="K217" s="126" t="s">
        <v>134</v>
      </c>
      <c r="L217" s="29"/>
      <c r="M217" s="131" t="s">
        <v>19</v>
      </c>
      <c r="N217" s="132" t="s">
        <v>43</v>
      </c>
      <c r="P217" s="133">
        <f>O217*H217</f>
        <v>0</v>
      </c>
      <c r="Q217" s="133">
        <v>0</v>
      </c>
      <c r="R217" s="133">
        <f>Q217*H217</f>
        <v>0</v>
      </c>
      <c r="S217" s="133">
        <v>0</v>
      </c>
      <c r="T217" s="134">
        <f>S217*H217</f>
        <v>0</v>
      </c>
      <c r="AR217" s="135" t="s">
        <v>135</v>
      </c>
      <c r="AT217" s="135" t="s">
        <v>130</v>
      </c>
      <c r="AU217" s="135" t="s">
        <v>80</v>
      </c>
      <c r="AY217" s="14" t="s">
        <v>128</v>
      </c>
      <c r="BE217" s="136">
        <f>IF(N217="základní",J217,0)</f>
        <v>0</v>
      </c>
      <c r="BF217" s="136">
        <f>IF(N217="snížená",J217,0)</f>
        <v>0</v>
      </c>
      <c r="BG217" s="136">
        <f>IF(N217="zákl. přenesená",J217,0)</f>
        <v>0</v>
      </c>
      <c r="BH217" s="136">
        <f>IF(N217="sníž. přenesená",J217,0)</f>
        <v>0</v>
      </c>
      <c r="BI217" s="136">
        <f>IF(N217="nulová",J217,0)</f>
        <v>0</v>
      </c>
      <c r="BJ217" s="14" t="s">
        <v>80</v>
      </c>
      <c r="BK217" s="136">
        <f>ROUND(I217*H217,2)</f>
        <v>0</v>
      </c>
      <c r="BL217" s="14" t="s">
        <v>135</v>
      </c>
      <c r="BM217" s="135" t="s">
        <v>339</v>
      </c>
    </row>
    <row r="218" spans="2:65" s="1" customFormat="1" ht="29.25">
      <c r="B218" s="29"/>
      <c r="D218" s="137" t="s">
        <v>136</v>
      </c>
      <c r="F218" s="138" t="s">
        <v>334</v>
      </c>
      <c r="I218" s="139"/>
      <c r="L218" s="29"/>
      <c r="M218" s="140"/>
      <c r="T218" s="50"/>
      <c r="AT218" s="14" t="s">
        <v>136</v>
      </c>
      <c r="AU218" s="14" t="s">
        <v>80</v>
      </c>
    </row>
    <row r="219" spans="2:65" s="1" customFormat="1" ht="11.25">
      <c r="B219" s="29"/>
      <c r="D219" s="141" t="s">
        <v>138</v>
      </c>
      <c r="F219" s="142" t="s">
        <v>335</v>
      </c>
      <c r="I219" s="139"/>
      <c r="L219" s="29"/>
      <c r="M219" s="140"/>
      <c r="T219" s="50"/>
      <c r="AT219" s="14" t="s">
        <v>138</v>
      </c>
      <c r="AU219" s="14" t="s">
        <v>80</v>
      </c>
    </row>
    <row r="220" spans="2:65" s="1" customFormat="1" ht="78">
      <c r="B220" s="29"/>
      <c r="D220" s="137" t="s">
        <v>146</v>
      </c>
      <c r="F220" s="143" t="s">
        <v>330</v>
      </c>
      <c r="I220" s="139"/>
      <c r="L220" s="29"/>
      <c r="M220" s="140"/>
      <c r="T220" s="50"/>
      <c r="AT220" s="14" t="s">
        <v>146</v>
      </c>
      <c r="AU220" s="14" t="s">
        <v>80</v>
      </c>
    </row>
    <row r="221" spans="2:65" s="1" customFormat="1" ht="16.5" customHeight="1">
      <c r="B221" s="29"/>
      <c r="C221" s="124" t="s">
        <v>228</v>
      </c>
      <c r="D221" s="124" t="s">
        <v>130</v>
      </c>
      <c r="E221" s="125" t="s">
        <v>337</v>
      </c>
      <c r="F221" s="126" t="s">
        <v>338</v>
      </c>
      <c r="G221" s="127" t="s">
        <v>178</v>
      </c>
      <c r="H221" s="128">
        <v>4.1509999999999998</v>
      </c>
      <c r="I221" s="129"/>
      <c r="J221" s="130">
        <f>ROUND(I221*H221,2)</f>
        <v>0</v>
      </c>
      <c r="K221" s="126" t="s">
        <v>134</v>
      </c>
      <c r="L221" s="29"/>
      <c r="M221" s="131" t="s">
        <v>19</v>
      </c>
      <c r="N221" s="132" t="s">
        <v>43</v>
      </c>
      <c r="P221" s="133">
        <f>O221*H221</f>
        <v>0</v>
      </c>
      <c r="Q221" s="133">
        <v>0</v>
      </c>
      <c r="R221" s="133">
        <f>Q221*H221</f>
        <v>0</v>
      </c>
      <c r="S221" s="133">
        <v>0</v>
      </c>
      <c r="T221" s="134">
        <f>S221*H221</f>
        <v>0</v>
      </c>
      <c r="AR221" s="135" t="s">
        <v>135</v>
      </c>
      <c r="AT221" s="135" t="s">
        <v>130</v>
      </c>
      <c r="AU221" s="135" t="s">
        <v>80</v>
      </c>
      <c r="AY221" s="14" t="s">
        <v>128</v>
      </c>
      <c r="BE221" s="136">
        <f>IF(N221="základní",J221,0)</f>
        <v>0</v>
      </c>
      <c r="BF221" s="136">
        <f>IF(N221="snížená",J221,0)</f>
        <v>0</v>
      </c>
      <c r="BG221" s="136">
        <f>IF(N221="zákl. přenesená",J221,0)</f>
        <v>0</v>
      </c>
      <c r="BH221" s="136">
        <f>IF(N221="sníž. přenesená",J221,0)</f>
        <v>0</v>
      </c>
      <c r="BI221" s="136">
        <f>IF(N221="nulová",J221,0)</f>
        <v>0</v>
      </c>
      <c r="BJ221" s="14" t="s">
        <v>80</v>
      </c>
      <c r="BK221" s="136">
        <f>ROUND(I221*H221,2)</f>
        <v>0</v>
      </c>
      <c r="BL221" s="14" t="s">
        <v>135</v>
      </c>
      <c r="BM221" s="135" t="s">
        <v>345</v>
      </c>
    </row>
    <row r="222" spans="2:65" s="1" customFormat="1" ht="19.5">
      <c r="B222" s="29"/>
      <c r="D222" s="137" t="s">
        <v>136</v>
      </c>
      <c r="F222" s="138" t="s">
        <v>340</v>
      </c>
      <c r="I222" s="139"/>
      <c r="L222" s="29"/>
      <c r="M222" s="140"/>
      <c r="T222" s="50"/>
      <c r="AT222" s="14" t="s">
        <v>136</v>
      </c>
      <c r="AU222" s="14" t="s">
        <v>80</v>
      </c>
    </row>
    <row r="223" spans="2:65" s="1" customFormat="1" ht="11.25">
      <c r="B223" s="29"/>
      <c r="D223" s="141" t="s">
        <v>138</v>
      </c>
      <c r="F223" s="142" t="s">
        <v>341</v>
      </c>
      <c r="I223" s="139"/>
      <c r="L223" s="29"/>
      <c r="M223" s="140"/>
      <c r="T223" s="50"/>
      <c r="AT223" s="14" t="s">
        <v>138</v>
      </c>
      <c r="AU223" s="14" t="s">
        <v>80</v>
      </c>
    </row>
    <row r="224" spans="2:65" s="1" customFormat="1" ht="39">
      <c r="B224" s="29"/>
      <c r="D224" s="137" t="s">
        <v>146</v>
      </c>
      <c r="F224" s="143" t="s">
        <v>342</v>
      </c>
      <c r="I224" s="139"/>
      <c r="L224" s="29"/>
      <c r="M224" s="140"/>
      <c r="T224" s="50"/>
      <c r="AT224" s="14" t="s">
        <v>146</v>
      </c>
      <c r="AU224" s="14" t="s">
        <v>80</v>
      </c>
    </row>
    <row r="225" spans="2:65" s="1" customFormat="1" ht="37.9" customHeight="1">
      <c r="B225" s="29"/>
      <c r="C225" s="124" t="s">
        <v>350</v>
      </c>
      <c r="D225" s="124" t="s">
        <v>130</v>
      </c>
      <c r="E225" s="125" t="s">
        <v>343</v>
      </c>
      <c r="F225" s="126" t="s">
        <v>344</v>
      </c>
      <c r="G225" s="127" t="s">
        <v>178</v>
      </c>
      <c r="H225" s="128">
        <v>1.581</v>
      </c>
      <c r="I225" s="129"/>
      <c r="J225" s="130">
        <f>ROUND(I225*H225,2)</f>
        <v>0</v>
      </c>
      <c r="K225" s="126" t="s">
        <v>134</v>
      </c>
      <c r="L225" s="29"/>
      <c r="M225" s="131" t="s">
        <v>19</v>
      </c>
      <c r="N225" s="132" t="s">
        <v>43</v>
      </c>
      <c r="P225" s="133">
        <f>O225*H225</f>
        <v>0</v>
      </c>
      <c r="Q225" s="133">
        <v>0</v>
      </c>
      <c r="R225" s="133">
        <f>Q225*H225</f>
        <v>0</v>
      </c>
      <c r="S225" s="133">
        <v>0</v>
      </c>
      <c r="T225" s="134">
        <f>S225*H225</f>
        <v>0</v>
      </c>
      <c r="AR225" s="135" t="s">
        <v>135</v>
      </c>
      <c r="AT225" s="135" t="s">
        <v>130</v>
      </c>
      <c r="AU225" s="135" t="s">
        <v>80</v>
      </c>
      <c r="AY225" s="14" t="s">
        <v>128</v>
      </c>
      <c r="BE225" s="136">
        <f>IF(N225="základní",J225,0)</f>
        <v>0</v>
      </c>
      <c r="BF225" s="136">
        <f>IF(N225="snížená",J225,0)</f>
        <v>0</v>
      </c>
      <c r="BG225" s="136">
        <f>IF(N225="zákl. přenesená",J225,0)</f>
        <v>0</v>
      </c>
      <c r="BH225" s="136">
        <f>IF(N225="sníž. přenesená",J225,0)</f>
        <v>0</v>
      </c>
      <c r="BI225" s="136">
        <f>IF(N225="nulová",J225,0)</f>
        <v>0</v>
      </c>
      <c r="BJ225" s="14" t="s">
        <v>80</v>
      </c>
      <c r="BK225" s="136">
        <f>ROUND(I225*H225,2)</f>
        <v>0</v>
      </c>
      <c r="BL225" s="14" t="s">
        <v>135</v>
      </c>
      <c r="BM225" s="135" t="s">
        <v>353</v>
      </c>
    </row>
    <row r="226" spans="2:65" s="1" customFormat="1" ht="29.25">
      <c r="B226" s="29"/>
      <c r="D226" s="137" t="s">
        <v>136</v>
      </c>
      <c r="F226" s="138" t="s">
        <v>346</v>
      </c>
      <c r="I226" s="139"/>
      <c r="L226" s="29"/>
      <c r="M226" s="140"/>
      <c r="T226" s="50"/>
      <c r="AT226" s="14" t="s">
        <v>136</v>
      </c>
      <c r="AU226" s="14" t="s">
        <v>80</v>
      </c>
    </row>
    <row r="227" spans="2:65" s="1" customFormat="1" ht="11.25">
      <c r="B227" s="29"/>
      <c r="D227" s="141" t="s">
        <v>138</v>
      </c>
      <c r="F227" s="142" t="s">
        <v>347</v>
      </c>
      <c r="I227" s="139"/>
      <c r="L227" s="29"/>
      <c r="M227" s="140"/>
      <c r="T227" s="50"/>
      <c r="AT227" s="14" t="s">
        <v>138</v>
      </c>
      <c r="AU227" s="14" t="s">
        <v>80</v>
      </c>
    </row>
    <row r="228" spans="2:65" s="1" customFormat="1" ht="44.25" customHeight="1">
      <c r="B228" s="29"/>
      <c r="C228" s="124" t="s">
        <v>236</v>
      </c>
      <c r="D228" s="124" t="s">
        <v>130</v>
      </c>
      <c r="E228" s="125" t="s">
        <v>466</v>
      </c>
      <c r="F228" s="126" t="s">
        <v>467</v>
      </c>
      <c r="G228" s="127" t="s">
        <v>178</v>
      </c>
      <c r="H228" s="128">
        <v>2.57</v>
      </c>
      <c r="I228" s="129"/>
      <c r="J228" s="130">
        <f>ROUND(I228*H228,2)</f>
        <v>0</v>
      </c>
      <c r="K228" s="126" t="s">
        <v>134</v>
      </c>
      <c r="L228" s="29"/>
      <c r="M228" s="131" t="s">
        <v>19</v>
      </c>
      <c r="N228" s="132" t="s">
        <v>43</v>
      </c>
      <c r="P228" s="133">
        <f>O228*H228</f>
        <v>0</v>
      </c>
      <c r="Q228" s="133">
        <v>0</v>
      </c>
      <c r="R228" s="133">
        <f>Q228*H228</f>
        <v>0</v>
      </c>
      <c r="S228" s="133">
        <v>0</v>
      </c>
      <c r="T228" s="134">
        <f>S228*H228</f>
        <v>0</v>
      </c>
      <c r="AR228" s="135" t="s">
        <v>135</v>
      </c>
      <c r="AT228" s="135" t="s">
        <v>130</v>
      </c>
      <c r="AU228" s="135" t="s">
        <v>80</v>
      </c>
      <c r="AY228" s="14" t="s">
        <v>128</v>
      </c>
      <c r="BE228" s="136">
        <f>IF(N228="základní",J228,0)</f>
        <v>0</v>
      </c>
      <c r="BF228" s="136">
        <f>IF(N228="snížená",J228,0)</f>
        <v>0</v>
      </c>
      <c r="BG228" s="136">
        <f>IF(N228="zákl. přenesená",J228,0)</f>
        <v>0</v>
      </c>
      <c r="BH228" s="136">
        <f>IF(N228="sníž. přenesená",J228,0)</f>
        <v>0</v>
      </c>
      <c r="BI228" s="136">
        <f>IF(N228="nulová",J228,0)</f>
        <v>0</v>
      </c>
      <c r="BJ228" s="14" t="s">
        <v>80</v>
      </c>
      <c r="BK228" s="136">
        <f>ROUND(I228*H228,2)</f>
        <v>0</v>
      </c>
      <c r="BL228" s="14" t="s">
        <v>135</v>
      </c>
      <c r="BM228" s="135" t="s">
        <v>362</v>
      </c>
    </row>
    <row r="229" spans="2:65" s="1" customFormat="1" ht="29.25">
      <c r="B229" s="29"/>
      <c r="D229" s="137" t="s">
        <v>136</v>
      </c>
      <c r="F229" s="138" t="s">
        <v>468</v>
      </c>
      <c r="I229" s="139"/>
      <c r="L229" s="29"/>
      <c r="M229" s="140"/>
      <c r="T229" s="50"/>
      <c r="AT229" s="14" t="s">
        <v>136</v>
      </c>
      <c r="AU229" s="14" t="s">
        <v>80</v>
      </c>
    </row>
    <row r="230" spans="2:65" s="1" customFormat="1" ht="11.25">
      <c r="B230" s="29"/>
      <c r="D230" s="141" t="s">
        <v>138</v>
      </c>
      <c r="F230" s="142" t="s">
        <v>469</v>
      </c>
      <c r="I230" s="139"/>
      <c r="L230" s="29"/>
      <c r="M230" s="140"/>
      <c r="T230" s="50"/>
      <c r="AT230" s="14" t="s">
        <v>138</v>
      </c>
      <c r="AU230" s="14" t="s">
        <v>80</v>
      </c>
    </row>
    <row r="231" spans="2:65" s="11" customFormat="1" ht="25.9" customHeight="1">
      <c r="B231" s="112"/>
      <c r="D231" s="113" t="s">
        <v>71</v>
      </c>
      <c r="E231" s="114" t="s">
        <v>356</v>
      </c>
      <c r="F231" s="114" t="s">
        <v>357</v>
      </c>
      <c r="I231" s="115"/>
      <c r="J231" s="116">
        <f>BK231</f>
        <v>0</v>
      </c>
      <c r="L231" s="112"/>
      <c r="M231" s="117"/>
      <c r="P231" s="118">
        <f>P232</f>
        <v>0</v>
      </c>
      <c r="R231" s="118">
        <f>R232</f>
        <v>0</v>
      </c>
      <c r="T231" s="119">
        <f>T232</f>
        <v>0</v>
      </c>
      <c r="AR231" s="113" t="s">
        <v>82</v>
      </c>
      <c r="AT231" s="120" t="s">
        <v>71</v>
      </c>
      <c r="AU231" s="120" t="s">
        <v>72</v>
      </c>
      <c r="AY231" s="113" t="s">
        <v>128</v>
      </c>
      <c r="BK231" s="121">
        <f>BK232</f>
        <v>0</v>
      </c>
    </row>
    <row r="232" spans="2:65" s="11" customFormat="1" ht="22.9" customHeight="1">
      <c r="B232" s="112"/>
      <c r="D232" s="113" t="s">
        <v>71</v>
      </c>
      <c r="E232" s="122" t="s">
        <v>358</v>
      </c>
      <c r="F232" s="122" t="s">
        <v>359</v>
      </c>
      <c r="I232" s="115"/>
      <c r="J232" s="123">
        <f>BK232</f>
        <v>0</v>
      </c>
      <c r="L232" s="112"/>
      <c r="M232" s="117"/>
      <c r="P232" s="118">
        <f>SUM(P233:P238)</f>
        <v>0</v>
      </c>
      <c r="R232" s="118">
        <f>SUM(R233:R238)</f>
        <v>0</v>
      </c>
      <c r="T232" s="119">
        <f>SUM(T233:T238)</f>
        <v>0</v>
      </c>
      <c r="AR232" s="113" t="s">
        <v>82</v>
      </c>
      <c r="AT232" s="120" t="s">
        <v>71</v>
      </c>
      <c r="AU232" s="120" t="s">
        <v>80</v>
      </c>
      <c r="AY232" s="113" t="s">
        <v>128</v>
      </c>
      <c r="BK232" s="121">
        <f>SUM(BK233:BK238)</f>
        <v>0</v>
      </c>
    </row>
    <row r="233" spans="2:65" s="1" customFormat="1" ht="24.2" customHeight="1">
      <c r="B233" s="29"/>
      <c r="C233" s="124" t="s">
        <v>363</v>
      </c>
      <c r="D233" s="124" t="s">
        <v>130</v>
      </c>
      <c r="E233" s="125" t="s">
        <v>360</v>
      </c>
      <c r="F233" s="126" t="s">
        <v>361</v>
      </c>
      <c r="G233" s="127" t="s">
        <v>314</v>
      </c>
      <c r="H233" s="128">
        <v>3</v>
      </c>
      <c r="I233" s="129"/>
      <c r="J233" s="130">
        <f>ROUND(I233*H233,2)</f>
        <v>0</v>
      </c>
      <c r="K233" s="126" t="s">
        <v>19</v>
      </c>
      <c r="L233" s="29"/>
      <c r="M233" s="131" t="s">
        <v>19</v>
      </c>
      <c r="N233" s="132" t="s">
        <v>43</v>
      </c>
      <c r="P233" s="133">
        <f>O233*H233</f>
        <v>0</v>
      </c>
      <c r="Q233" s="133">
        <v>0</v>
      </c>
      <c r="R233" s="133">
        <f>Q233*H233</f>
        <v>0</v>
      </c>
      <c r="S233" s="133">
        <v>0</v>
      </c>
      <c r="T233" s="134">
        <f>S233*H233</f>
        <v>0</v>
      </c>
      <c r="AR233" s="135" t="s">
        <v>167</v>
      </c>
      <c r="AT233" s="135" t="s">
        <v>130</v>
      </c>
      <c r="AU233" s="135" t="s">
        <v>82</v>
      </c>
      <c r="AY233" s="14" t="s">
        <v>128</v>
      </c>
      <c r="BE233" s="136">
        <f>IF(N233="základní",J233,0)</f>
        <v>0</v>
      </c>
      <c r="BF233" s="136">
        <f>IF(N233="snížená",J233,0)</f>
        <v>0</v>
      </c>
      <c r="BG233" s="136">
        <f>IF(N233="zákl. přenesená",J233,0)</f>
        <v>0</v>
      </c>
      <c r="BH233" s="136">
        <f>IF(N233="sníž. přenesená",J233,0)</f>
        <v>0</v>
      </c>
      <c r="BI233" s="136">
        <f>IF(N233="nulová",J233,0)</f>
        <v>0</v>
      </c>
      <c r="BJ233" s="14" t="s">
        <v>80</v>
      </c>
      <c r="BK233" s="136">
        <f>ROUND(I233*H233,2)</f>
        <v>0</v>
      </c>
      <c r="BL233" s="14" t="s">
        <v>167</v>
      </c>
      <c r="BM233" s="135" t="s">
        <v>367</v>
      </c>
    </row>
    <row r="234" spans="2:65" s="1" customFormat="1" ht="19.5">
      <c r="B234" s="29"/>
      <c r="D234" s="137" t="s">
        <v>136</v>
      </c>
      <c r="F234" s="138" t="s">
        <v>361</v>
      </c>
      <c r="I234" s="139"/>
      <c r="L234" s="29"/>
      <c r="M234" s="140"/>
      <c r="T234" s="50"/>
      <c r="AT234" s="14" t="s">
        <v>136</v>
      </c>
      <c r="AU234" s="14" t="s">
        <v>82</v>
      </c>
    </row>
    <row r="235" spans="2:65" s="1" customFormat="1" ht="24.2" customHeight="1">
      <c r="B235" s="29"/>
      <c r="C235" s="124" t="s">
        <v>239</v>
      </c>
      <c r="D235" s="124" t="s">
        <v>130</v>
      </c>
      <c r="E235" s="125" t="s">
        <v>470</v>
      </c>
      <c r="F235" s="126" t="s">
        <v>471</v>
      </c>
      <c r="G235" s="127" t="s">
        <v>366</v>
      </c>
      <c r="H235" s="154"/>
      <c r="I235" s="129"/>
      <c r="J235" s="130">
        <f>ROUND(I235*H235,2)</f>
        <v>0</v>
      </c>
      <c r="K235" s="126" t="s">
        <v>134</v>
      </c>
      <c r="L235" s="29"/>
      <c r="M235" s="131" t="s">
        <v>19</v>
      </c>
      <c r="N235" s="132" t="s">
        <v>43</v>
      </c>
      <c r="P235" s="133">
        <f>O235*H235</f>
        <v>0</v>
      </c>
      <c r="Q235" s="133">
        <v>0</v>
      </c>
      <c r="R235" s="133">
        <f>Q235*H235</f>
        <v>0</v>
      </c>
      <c r="S235" s="133">
        <v>0</v>
      </c>
      <c r="T235" s="134">
        <f>S235*H235</f>
        <v>0</v>
      </c>
      <c r="AR235" s="135" t="s">
        <v>167</v>
      </c>
      <c r="AT235" s="135" t="s">
        <v>130</v>
      </c>
      <c r="AU235" s="135" t="s">
        <v>82</v>
      </c>
      <c r="AY235" s="14" t="s">
        <v>128</v>
      </c>
      <c r="BE235" s="136">
        <f>IF(N235="základní",J235,0)</f>
        <v>0</v>
      </c>
      <c r="BF235" s="136">
        <f>IF(N235="snížená",J235,0)</f>
        <v>0</v>
      </c>
      <c r="BG235" s="136">
        <f>IF(N235="zákl. přenesená",J235,0)</f>
        <v>0</v>
      </c>
      <c r="BH235" s="136">
        <f>IF(N235="sníž. přenesená",J235,0)</f>
        <v>0</v>
      </c>
      <c r="BI235" s="136">
        <f>IF(N235="nulová",J235,0)</f>
        <v>0</v>
      </c>
      <c r="BJ235" s="14" t="s">
        <v>80</v>
      </c>
      <c r="BK235" s="136">
        <f>ROUND(I235*H235,2)</f>
        <v>0</v>
      </c>
      <c r="BL235" s="14" t="s">
        <v>167</v>
      </c>
      <c r="BM235" s="135" t="s">
        <v>377</v>
      </c>
    </row>
    <row r="236" spans="2:65" s="1" customFormat="1" ht="29.25">
      <c r="B236" s="29"/>
      <c r="D236" s="137" t="s">
        <v>136</v>
      </c>
      <c r="F236" s="138" t="s">
        <v>472</v>
      </c>
      <c r="I236" s="139"/>
      <c r="L236" s="29"/>
      <c r="M236" s="140"/>
      <c r="T236" s="50"/>
      <c r="AT236" s="14" t="s">
        <v>136</v>
      </c>
      <c r="AU236" s="14" t="s">
        <v>82</v>
      </c>
    </row>
    <row r="237" spans="2:65" s="1" customFormat="1" ht="11.25">
      <c r="B237" s="29"/>
      <c r="D237" s="141" t="s">
        <v>138</v>
      </c>
      <c r="F237" s="142" t="s">
        <v>473</v>
      </c>
      <c r="I237" s="139"/>
      <c r="L237" s="29"/>
      <c r="M237" s="140"/>
      <c r="T237" s="50"/>
      <c r="AT237" s="14" t="s">
        <v>138</v>
      </c>
      <c r="AU237" s="14" t="s">
        <v>82</v>
      </c>
    </row>
    <row r="238" spans="2:65" s="1" customFormat="1" ht="117">
      <c r="B238" s="29"/>
      <c r="D238" s="137" t="s">
        <v>146</v>
      </c>
      <c r="F238" s="143" t="s">
        <v>370</v>
      </c>
      <c r="I238" s="139"/>
      <c r="L238" s="29"/>
      <c r="M238" s="140"/>
      <c r="T238" s="50"/>
      <c r="AT238" s="14" t="s">
        <v>146</v>
      </c>
      <c r="AU238" s="14" t="s">
        <v>82</v>
      </c>
    </row>
    <row r="239" spans="2:65" s="11" customFormat="1" ht="25.9" customHeight="1">
      <c r="B239" s="112"/>
      <c r="D239" s="113" t="s">
        <v>71</v>
      </c>
      <c r="E239" s="114" t="s">
        <v>371</v>
      </c>
      <c r="F239" s="114" t="s">
        <v>372</v>
      </c>
      <c r="I239" s="115"/>
      <c r="J239" s="116">
        <f>BK239</f>
        <v>0</v>
      </c>
      <c r="L239" s="112"/>
      <c r="M239" s="117"/>
      <c r="P239" s="118">
        <f>P240+P250+P263+P267</f>
        <v>0</v>
      </c>
      <c r="R239" s="118">
        <f>R240+R250+R263+R267</f>
        <v>0</v>
      </c>
      <c r="T239" s="119">
        <f>T240+T250+T263+T267</f>
        <v>0</v>
      </c>
      <c r="AR239" s="113" t="s">
        <v>159</v>
      </c>
      <c r="AT239" s="120" t="s">
        <v>71</v>
      </c>
      <c r="AU239" s="120" t="s">
        <v>72</v>
      </c>
      <c r="AY239" s="113" t="s">
        <v>128</v>
      </c>
      <c r="BK239" s="121">
        <f>BK240+BK250+BK263+BK267</f>
        <v>0</v>
      </c>
    </row>
    <row r="240" spans="2:65" s="11" customFormat="1" ht="22.9" customHeight="1">
      <c r="B240" s="112"/>
      <c r="D240" s="113" t="s">
        <v>71</v>
      </c>
      <c r="E240" s="122" t="s">
        <v>373</v>
      </c>
      <c r="F240" s="122" t="s">
        <v>374</v>
      </c>
      <c r="I240" s="115"/>
      <c r="J240" s="123">
        <f>BK240</f>
        <v>0</v>
      </c>
      <c r="L240" s="112"/>
      <c r="M240" s="117"/>
      <c r="P240" s="118">
        <f>SUM(P241:P249)</f>
        <v>0</v>
      </c>
      <c r="R240" s="118">
        <f>SUM(R241:R249)</f>
        <v>0</v>
      </c>
      <c r="T240" s="119">
        <f>SUM(T241:T249)</f>
        <v>0</v>
      </c>
      <c r="AR240" s="113" t="s">
        <v>159</v>
      </c>
      <c r="AT240" s="120" t="s">
        <v>71</v>
      </c>
      <c r="AU240" s="120" t="s">
        <v>80</v>
      </c>
      <c r="AY240" s="113" t="s">
        <v>128</v>
      </c>
      <c r="BK240" s="121">
        <f>SUM(BK241:BK249)</f>
        <v>0</v>
      </c>
    </row>
    <row r="241" spans="2:65" s="1" customFormat="1" ht="16.5" customHeight="1">
      <c r="B241" s="29"/>
      <c r="C241" s="124" t="s">
        <v>379</v>
      </c>
      <c r="D241" s="124" t="s">
        <v>130</v>
      </c>
      <c r="E241" s="125" t="s">
        <v>375</v>
      </c>
      <c r="F241" s="126" t="s">
        <v>376</v>
      </c>
      <c r="G241" s="127" t="s">
        <v>314</v>
      </c>
      <c r="H241" s="128">
        <v>1</v>
      </c>
      <c r="I241" s="129"/>
      <c r="J241" s="130">
        <f>ROUND(I241*H241,2)</f>
        <v>0</v>
      </c>
      <c r="K241" s="126" t="s">
        <v>134</v>
      </c>
      <c r="L241" s="29"/>
      <c r="M241" s="131" t="s">
        <v>19</v>
      </c>
      <c r="N241" s="132" t="s">
        <v>43</v>
      </c>
      <c r="P241" s="133">
        <f>O241*H241</f>
        <v>0</v>
      </c>
      <c r="Q241" s="133">
        <v>0</v>
      </c>
      <c r="R241" s="133">
        <f>Q241*H241</f>
        <v>0</v>
      </c>
      <c r="S241" s="133">
        <v>0</v>
      </c>
      <c r="T241" s="134">
        <f>S241*H241</f>
        <v>0</v>
      </c>
      <c r="AR241" s="135" t="s">
        <v>135</v>
      </c>
      <c r="AT241" s="135" t="s">
        <v>130</v>
      </c>
      <c r="AU241" s="135" t="s">
        <v>82</v>
      </c>
      <c r="AY241" s="14" t="s">
        <v>128</v>
      </c>
      <c r="BE241" s="136">
        <f>IF(N241="základní",J241,0)</f>
        <v>0</v>
      </c>
      <c r="BF241" s="136">
        <f>IF(N241="snížená",J241,0)</f>
        <v>0</v>
      </c>
      <c r="BG241" s="136">
        <f>IF(N241="zákl. přenesená",J241,0)</f>
        <v>0</v>
      </c>
      <c r="BH241" s="136">
        <f>IF(N241="sníž. přenesená",J241,0)</f>
        <v>0</v>
      </c>
      <c r="BI241" s="136">
        <f>IF(N241="nulová",J241,0)</f>
        <v>0</v>
      </c>
      <c r="BJ241" s="14" t="s">
        <v>80</v>
      </c>
      <c r="BK241" s="136">
        <f>ROUND(I241*H241,2)</f>
        <v>0</v>
      </c>
      <c r="BL241" s="14" t="s">
        <v>135</v>
      </c>
      <c r="BM241" s="135" t="s">
        <v>382</v>
      </c>
    </row>
    <row r="242" spans="2:65" s="1" customFormat="1" ht="11.25">
      <c r="B242" s="29"/>
      <c r="D242" s="137" t="s">
        <v>136</v>
      </c>
      <c r="F242" s="138" t="s">
        <v>376</v>
      </c>
      <c r="I242" s="139"/>
      <c r="L242" s="29"/>
      <c r="M242" s="140"/>
      <c r="T242" s="50"/>
      <c r="AT242" s="14" t="s">
        <v>136</v>
      </c>
      <c r="AU242" s="14" t="s">
        <v>82</v>
      </c>
    </row>
    <row r="243" spans="2:65" s="1" customFormat="1" ht="11.25">
      <c r="B243" s="29"/>
      <c r="D243" s="141" t="s">
        <v>138</v>
      </c>
      <c r="F243" s="142" t="s">
        <v>378</v>
      </c>
      <c r="I243" s="139"/>
      <c r="L243" s="29"/>
      <c r="M243" s="140"/>
      <c r="T243" s="50"/>
      <c r="AT243" s="14" t="s">
        <v>138</v>
      </c>
      <c r="AU243" s="14" t="s">
        <v>82</v>
      </c>
    </row>
    <row r="244" spans="2:65" s="1" customFormat="1" ht="16.5" customHeight="1">
      <c r="B244" s="29"/>
      <c r="C244" s="124" t="s">
        <v>247</v>
      </c>
      <c r="D244" s="124" t="s">
        <v>130</v>
      </c>
      <c r="E244" s="125" t="s">
        <v>380</v>
      </c>
      <c r="F244" s="126" t="s">
        <v>381</v>
      </c>
      <c r="G244" s="127" t="s">
        <v>314</v>
      </c>
      <c r="H244" s="128">
        <v>1</v>
      </c>
      <c r="I244" s="129"/>
      <c r="J244" s="130">
        <f>ROUND(I244*H244,2)</f>
        <v>0</v>
      </c>
      <c r="K244" s="126" t="s">
        <v>134</v>
      </c>
      <c r="L244" s="29"/>
      <c r="M244" s="131" t="s">
        <v>19</v>
      </c>
      <c r="N244" s="132" t="s">
        <v>43</v>
      </c>
      <c r="P244" s="133">
        <f>O244*H244</f>
        <v>0</v>
      </c>
      <c r="Q244" s="133">
        <v>0</v>
      </c>
      <c r="R244" s="133">
        <f>Q244*H244</f>
        <v>0</v>
      </c>
      <c r="S244" s="133">
        <v>0</v>
      </c>
      <c r="T244" s="134">
        <f>S244*H244</f>
        <v>0</v>
      </c>
      <c r="AR244" s="135" t="s">
        <v>135</v>
      </c>
      <c r="AT244" s="135" t="s">
        <v>130</v>
      </c>
      <c r="AU244" s="135" t="s">
        <v>82</v>
      </c>
      <c r="AY244" s="14" t="s">
        <v>128</v>
      </c>
      <c r="BE244" s="136">
        <f>IF(N244="základní",J244,0)</f>
        <v>0</v>
      </c>
      <c r="BF244" s="136">
        <f>IF(N244="snížená",J244,0)</f>
        <v>0</v>
      </c>
      <c r="BG244" s="136">
        <f>IF(N244="zákl. přenesená",J244,0)</f>
        <v>0</v>
      </c>
      <c r="BH244" s="136">
        <f>IF(N244="sníž. přenesená",J244,0)</f>
        <v>0</v>
      </c>
      <c r="BI244" s="136">
        <f>IF(N244="nulová",J244,0)</f>
        <v>0</v>
      </c>
      <c r="BJ244" s="14" t="s">
        <v>80</v>
      </c>
      <c r="BK244" s="136">
        <f>ROUND(I244*H244,2)</f>
        <v>0</v>
      </c>
      <c r="BL244" s="14" t="s">
        <v>135</v>
      </c>
      <c r="BM244" s="135" t="s">
        <v>386</v>
      </c>
    </row>
    <row r="245" spans="2:65" s="1" customFormat="1" ht="11.25">
      <c r="B245" s="29"/>
      <c r="D245" s="137" t="s">
        <v>136</v>
      </c>
      <c r="F245" s="138" t="s">
        <v>381</v>
      </c>
      <c r="I245" s="139"/>
      <c r="L245" s="29"/>
      <c r="M245" s="140"/>
      <c r="T245" s="50"/>
      <c r="AT245" s="14" t="s">
        <v>136</v>
      </c>
      <c r="AU245" s="14" t="s">
        <v>82</v>
      </c>
    </row>
    <row r="246" spans="2:65" s="1" customFormat="1" ht="11.25">
      <c r="B246" s="29"/>
      <c r="D246" s="141" t="s">
        <v>138</v>
      </c>
      <c r="F246" s="142" t="s">
        <v>383</v>
      </c>
      <c r="I246" s="139"/>
      <c r="L246" s="29"/>
      <c r="M246" s="140"/>
      <c r="T246" s="50"/>
      <c r="AT246" s="14" t="s">
        <v>138</v>
      </c>
      <c r="AU246" s="14" t="s">
        <v>82</v>
      </c>
    </row>
    <row r="247" spans="2:65" s="1" customFormat="1" ht="16.5" customHeight="1">
      <c r="B247" s="29"/>
      <c r="C247" s="124" t="s">
        <v>390</v>
      </c>
      <c r="D247" s="124" t="s">
        <v>130</v>
      </c>
      <c r="E247" s="125" t="s">
        <v>384</v>
      </c>
      <c r="F247" s="126" t="s">
        <v>385</v>
      </c>
      <c r="G247" s="127" t="s">
        <v>314</v>
      </c>
      <c r="H247" s="128">
        <v>1</v>
      </c>
      <c r="I247" s="129"/>
      <c r="J247" s="130">
        <f>ROUND(I247*H247,2)</f>
        <v>0</v>
      </c>
      <c r="K247" s="126" t="s">
        <v>134</v>
      </c>
      <c r="L247" s="29"/>
      <c r="M247" s="131" t="s">
        <v>19</v>
      </c>
      <c r="N247" s="132" t="s">
        <v>43</v>
      </c>
      <c r="P247" s="133">
        <f>O247*H247</f>
        <v>0</v>
      </c>
      <c r="Q247" s="133">
        <v>0</v>
      </c>
      <c r="R247" s="133">
        <f>Q247*H247</f>
        <v>0</v>
      </c>
      <c r="S247" s="133">
        <v>0</v>
      </c>
      <c r="T247" s="134">
        <f>S247*H247</f>
        <v>0</v>
      </c>
      <c r="AR247" s="135" t="s">
        <v>135</v>
      </c>
      <c r="AT247" s="135" t="s">
        <v>130</v>
      </c>
      <c r="AU247" s="135" t="s">
        <v>82</v>
      </c>
      <c r="AY247" s="14" t="s">
        <v>128</v>
      </c>
      <c r="BE247" s="136">
        <f>IF(N247="základní",J247,0)</f>
        <v>0</v>
      </c>
      <c r="BF247" s="136">
        <f>IF(N247="snížená",J247,0)</f>
        <v>0</v>
      </c>
      <c r="BG247" s="136">
        <f>IF(N247="zákl. přenesená",J247,0)</f>
        <v>0</v>
      </c>
      <c r="BH247" s="136">
        <f>IF(N247="sníž. přenesená",J247,0)</f>
        <v>0</v>
      </c>
      <c r="BI247" s="136">
        <f>IF(N247="nulová",J247,0)</f>
        <v>0</v>
      </c>
      <c r="BJ247" s="14" t="s">
        <v>80</v>
      </c>
      <c r="BK247" s="136">
        <f>ROUND(I247*H247,2)</f>
        <v>0</v>
      </c>
      <c r="BL247" s="14" t="s">
        <v>135</v>
      </c>
      <c r="BM247" s="135" t="s">
        <v>392</v>
      </c>
    </row>
    <row r="248" spans="2:65" s="1" customFormat="1" ht="11.25">
      <c r="B248" s="29"/>
      <c r="D248" s="137" t="s">
        <v>136</v>
      </c>
      <c r="F248" s="138" t="s">
        <v>385</v>
      </c>
      <c r="I248" s="139"/>
      <c r="L248" s="29"/>
      <c r="M248" s="140"/>
      <c r="T248" s="50"/>
      <c r="AT248" s="14" t="s">
        <v>136</v>
      </c>
      <c r="AU248" s="14" t="s">
        <v>82</v>
      </c>
    </row>
    <row r="249" spans="2:65" s="1" customFormat="1" ht="11.25">
      <c r="B249" s="29"/>
      <c r="D249" s="141" t="s">
        <v>138</v>
      </c>
      <c r="F249" s="142" t="s">
        <v>387</v>
      </c>
      <c r="I249" s="139"/>
      <c r="L249" s="29"/>
      <c r="M249" s="140"/>
      <c r="T249" s="50"/>
      <c r="AT249" s="14" t="s">
        <v>138</v>
      </c>
      <c r="AU249" s="14" t="s">
        <v>82</v>
      </c>
    </row>
    <row r="250" spans="2:65" s="11" customFormat="1" ht="22.9" customHeight="1">
      <c r="B250" s="112"/>
      <c r="D250" s="113" t="s">
        <v>71</v>
      </c>
      <c r="E250" s="122" t="s">
        <v>388</v>
      </c>
      <c r="F250" s="122" t="s">
        <v>389</v>
      </c>
      <c r="I250" s="115"/>
      <c r="J250" s="123">
        <f>BK250</f>
        <v>0</v>
      </c>
      <c r="L250" s="112"/>
      <c r="M250" s="117"/>
      <c r="P250" s="118">
        <f>SUM(P251:P262)</f>
        <v>0</v>
      </c>
      <c r="R250" s="118">
        <f>SUM(R251:R262)</f>
        <v>0</v>
      </c>
      <c r="T250" s="119">
        <f>SUM(T251:T262)</f>
        <v>0</v>
      </c>
      <c r="AR250" s="113" t="s">
        <v>159</v>
      </c>
      <c r="AT250" s="120" t="s">
        <v>71</v>
      </c>
      <c r="AU250" s="120" t="s">
        <v>80</v>
      </c>
      <c r="AY250" s="113" t="s">
        <v>128</v>
      </c>
      <c r="BK250" s="121">
        <f>SUM(BK251:BK262)</f>
        <v>0</v>
      </c>
    </row>
    <row r="251" spans="2:65" s="1" customFormat="1" ht="16.5" customHeight="1">
      <c r="B251" s="29"/>
      <c r="C251" s="124" t="s">
        <v>253</v>
      </c>
      <c r="D251" s="124" t="s">
        <v>130</v>
      </c>
      <c r="E251" s="125" t="s">
        <v>391</v>
      </c>
      <c r="F251" s="126" t="s">
        <v>389</v>
      </c>
      <c r="G251" s="127" t="s">
        <v>314</v>
      </c>
      <c r="H251" s="128">
        <v>1</v>
      </c>
      <c r="I251" s="129"/>
      <c r="J251" s="130">
        <f>ROUND(I251*H251,2)</f>
        <v>0</v>
      </c>
      <c r="K251" s="126" t="s">
        <v>134</v>
      </c>
      <c r="L251" s="29"/>
      <c r="M251" s="131" t="s">
        <v>19</v>
      </c>
      <c r="N251" s="132" t="s">
        <v>43</v>
      </c>
      <c r="P251" s="133">
        <f>O251*H251</f>
        <v>0</v>
      </c>
      <c r="Q251" s="133">
        <v>0</v>
      </c>
      <c r="R251" s="133">
        <f>Q251*H251</f>
        <v>0</v>
      </c>
      <c r="S251" s="133">
        <v>0</v>
      </c>
      <c r="T251" s="134">
        <f>S251*H251</f>
        <v>0</v>
      </c>
      <c r="AR251" s="135" t="s">
        <v>135</v>
      </c>
      <c r="AT251" s="135" t="s">
        <v>130</v>
      </c>
      <c r="AU251" s="135" t="s">
        <v>82</v>
      </c>
      <c r="AY251" s="14" t="s">
        <v>128</v>
      </c>
      <c r="BE251" s="136">
        <f>IF(N251="základní",J251,0)</f>
        <v>0</v>
      </c>
      <c r="BF251" s="136">
        <f>IF(N251="snížená",J251,0)</f>
        <v>0</v>
      </c>
      <c r="BG251" s="136">
        <f>IF(N251="zákl. přenesená",J251,0)</f>
        <v>0</v>
      </c>
      <c r="BH251" s="136">
        <f>IF(N251="sníž. přenesená",J251,0)</f>
        <v>0</v>
      </c>
      <c r="BI251" s="136">
        <f>IF(N251="nulová",J251,0)</f>
        <v>0</v>
      </c>
      <c r="BJ251" s="14" t="s">
        <v>80</v>
      </c>
      <c r="BK251" s="136">
        <f>ROUND(I251*H251,2)</f>
        <v>0</v>
      </c>
      <c r="BL251" s="14" t="s">
        <v>135</v>
      </c>
      <c r="BM251" s="135" t="s">
        <v>396</v>
      </c>
    </row>
    <row r="252" spans="2:65" s="1" customFormat="1" ht="11.25">
      <c r="B252" s="29"/>
      <c r="D252" s="137" t="s">
        <v>136</v>
      </c>
      <c r="F252" s="138" t="s">
        <v>389</v>
      </c>
      <c r="I252" s="139"/>
      <c r="L252" s="29"/>
      <c r="M252" s="140"/>
      <c r="T252" s="50"/>
      <c r="AT252" s="14" t="s">
        <v>136</v>
      </c>
      <c r="AU252" s="14" t="s">
        <v>82</v>
      </c>
    </row>
    <row r="253" spans="2:65" s="1" customFormat="1" ht="11.25">
      <c r="B253" s="29"/>
      <c r="D253" s="141" t="s">
        <v>138</v>
      </c>
      <c r="F253" s="142" t="s">
        <v>393</v>
      </c>
      <c r="I253" s="139"/>
      <c r="L253" s="29"/>
      <c r="M253" s="140"/>
      <c r="T253" s="50"/>
      <c r="AT253" s="14" t="s">
        <v>138</v>
      </c>
      <c r="AU253" s="14" t="s">
        <v>82</v>
      </c>
    </row>
    <row r="254" spans="2:65" s="1" customFormat="1" ht="24.2" customHeight="1">
      <c r="B254" s="29"/>
      <c r="C254" s="124" t="s">
        <v>398</v>
      </c>
      <c r="D254" s="124" t="s">
        <v>130</v>
      </c>
      <c r="E254" s="125" t="s">
        <v>394</v>
      </c>
      <c r="F254" s="126" t="s">
        <v>395</v>
      </c>
      <c r="G254" s="127" t="s">
        <v>220</v>
      </c>
      <c r="H254" s="128">
        <v>72</v>
      </c>
      <c r="I254" s="129"/>
      <c r="J254" s="130">
        <f>ROUND(I254*H254,2)</f>
        <v>0</v>
      </c>
      <c r="K254" s="126" t="s">
        <v>134</v>
      </c>
      <c r="L254" s="29"/>
      <c r="M254" s="131" t="s">
        <v>19</v>
      </c>
      <c r="N254" s="132" t="s">
        <v>43</v>
      </c>
      <c r="P254" s="133">
        <f>O254*H254</f>
        <v>0</v>
      </c>
      <c r="Q254" s="133">
        <v>0</v>
      </c>
      <c r="R254" s="133">
        <f>Q254*H254</f>
        <v>0</v>
      </c>
      <c r="S254" s="133">
        <v>0</v>
      </c>
      <c r="T254" s="134">
        <f>S254*H254</f>
        <v>0</v>
      </c>
      <c r="AR254" s="135" t="s">
        <v>135</v>
      </c>
      <c r="AT254" s="135" t="s">
        <v>130</v>
      </c>
      <c r="AU254" s="135" t="s">
        <v>82</v>
      </c>
      <c r="AY254" s="14" t="s">
        <v>128</v>
      </c>
      <c r="BE254" s="136">
        <f>IF(N254="základní",J254,0)</f>
        <v>0</v>
      </c>
      <c r="BF254" s="136">
        <f>IF(N254="snížená",J254,0)</f>
        <v>0</v>
      </c>
      <c r="BG254" s="136">
        <f>IF(N254="zákl. přenesená",J254,0)</f>
        <v>0</v>
      </c>
      <c r="BH254" s="136">
        <f>IF(N254="sníž. přenesená",J254,0)</f>
        <v>0</v>
      </c>
      <c r="BI254" s="136">
        <f>IF(N254="nulová",J254,0)</f>
        <v>0</v>
      </c>
      <c r="BJ254" s="14" t="s">
        <v>80</v>
      </c>
      <c r="BK254" s="136">
        <f>ROUND(I254*H254,2)</f>
        <v>0</v>
      </c>
      <c r="BL254" s="14" t="s">
        <v>135</v>
      </c>
      <c r="BM254" s="135" t="s">
        <v>401</v>
      </c>
    </row>
    <row r="255" spans="2:65" s="1" customFormat="1" ht="11.25">
      <c r="B255" s="29"/>
      <c r="D255" s="137" t="s">
        <v>136</v>
      </c>
      <c r="F255" s="138" t="s">
        <v>395</v>
      </c>
      <c r="I255" s="139"/>
      <c r="L255" s="29"/>
      <c r="M255" s="140"/>
      <c r="T255" s="50"/>
      <c r="AT255" s="14" t="s">
        <v>136</v>
      </c>
      <c r="AU255" s="14" t="s">
        <v>82</v>
      </c>
    </row>
    <row r="256" spans="2:65" s="1" customFormat="1" ht="11.25">
      <c r="B256" s="29"/>
      <c r="D256" s="141" t="s">
        <v>138</v>
      </c>
      <c r="F256" s="142" t="s">
        <v>397</v>
      </c>
      <c r="I256" s="139"/>
      <c r="L256" s="29"/>
      <c r="M256" s="140"/>
      <c r="T256" s="50"/>
      <c r="AT256" s="14" t="s">
        <v>138</v>
      </c>
      <c r="AU256" s="14" t="s">
        <v>82</v>
      </c>
    </row>
    <row r="257" spans="2:65" s="1" customFormat="1" ht="16.5" customHeight="1">
      <c r="B257" s="29"/>
      <c r="C257" s="124" t="s">
        <v>257</v>
      </c>
      <c r="D257" s="124" t="s">
        <v>130</v>
      </c>
      <c r="E257" s="125" t="s">
        <v>399</v>
      </c>
      <c r="F257" s="126" t="s">
        <v>400</v>
      </c>
      <c r="G257" s="127" t="s">
        <v>314</v>
      </c>
      <c r="H257" s="128">
        <v>1</v>
      </c>
      <c r="I257" s="129"/>
      <c r="J257" s="130">
        <f>ROUND(I257*H257,2)</f>
        <v>0</v>
      </c>
      <c r="K257" s="126" t="s">
        <v>134</v>
      </c>
      <c r="L257" s="29"/>
      <c r="M257" s="131" t="s">
        <v>19</v>
      </c>
      <c r="N257" s="132" t="s">
        <v>43</v>
      </c>
      <c r="P257" s="133">
        <f>O257*H257</f>
        <v>0</v>
      </c>
      <c r="Q257" s="133">
        <v>0</v>
      </c>
      <c r="R257" s="133">
        <f>Q257*H257</f>
        <v>0</v>
      </c>
      <c r="S257" s="133">
        <v>0</v>
      </c>
      <c r="T257" s="134">
        <f>S257*H257</f>
        <v>0</v>
      </c>
      <c r="AR257" s="135" t="s">
        <v>135</v>
      </c>
      <c r="AT257" s="135" t="s">
        <v>130</v>
      </c>
      <c r="AU257" s="135" t="s">
        <v>82</v>
      </c>
      <c r="AY257" s="14" t="s">
        <v>128</v>
      </c>
      <c r="BE257" s="136">
        <f>IF(N257="základní",J257,0)</f>
        <v>0</v>
      </c>
      <c r="BF257" s="136">
        <f>IF(N257="snížená",J257,0)</f>
        <v>0</v>
      </c>
      <c r="BG257" s="136">
        <f>IF(N257="zákl. přenesená",J257,0)</f>
        <v>0</v>
      </c>
      <c r="BH257" s="136">
        <f>IF(N257="sníž. přenesená",J257,0)</f>
        <v>0</v>
      </c>
      <c r="BI257" s="136">
        <f>IF(N257="nulová",J257,0)</f>
        <v>0</v>
      </c>
      <c r="BJ257" s="14" t="s">
        <v>80</v>
      </c>
      <c r="BK257" s="136">
        <f>ROUND(I257*H257,2)</f>
        <v>0</v>
      </c>
      <c r="BL257" s="14" t="s">
        <v>135</v>
      </c>
      <c r="BM257" s="135" t="s">
        <v>405</v>
      </c>
    </row>
    <row r="258" spans="2:65" s="1" customFormat="1" ht="11.25">
      <c r="B258" s="29"/>
      <c r="D258" s="137" t="s">
        <v>136</v>
      </c>
      <c r="F258" s="138" t="s">
        <v>400</v>
      </c>
      <c r="I258" s="139"/>
      <c r="L258" s="29"/>
      <c r="M258" s="140"/>
      <c r="T258" s="50"/>
      <c r="AT258" s="14" t="s">
        <v>136</v>
      </c>
      <c r="AU258" s="14" t="s">
        <v>82</v>
      </c>
    </row>
    <row r="259" spans="2:65" s="1" customFormat="1" ht="11.25">
      <c r="B259" s="29"/>
      <c r="D259" s="141" t="s">
        <v>138</v>
      </c>
      <c r="F259" s="142" t="s">
        <v>402</v>
      </c>
      <c r="I259" s="139"/>
      <c r="L259" s="29"/>
      <c r="M259" s="140"/>
      <c r="T259" s="50"/>
      <c r="AT259" s="14" t="s">
        <v>138</v>
      </c>
      <c r="AU259" s="14" t="s">
        <v>82</v>
      </c>
    </row>
    <row r="260" spans="2:65" s="1" customFormat="1" ht="16.5" customHeight="1">
      <c r="B260" s="29"/>
      <c r="C260" s="124" t="s">
        <v>409</v>
      </c>
      <c r="D260" s="124" t="s">
        <v>130</v>
      </c>
      <c r="E260" s="125" t="s">
        <v>403</v>
      </c>
      <c r="F260" s="126" t="s">
        <v>404</v>
      </c>
      <c r="G260" s="127" t="s">
        <v>314</v>
      </c>
      <c r="H260" s="128">
        <v>1</v>
      </c>
      <c r="I260" s="129"/>
      <c r="J260" s="130">
        <f>ROUND(I260*H260,2)</f>
        <v>0</v>
      </c>
      <c r="K260" s="126" t="s">
        <v>134</v>
      </c>
      <c r="L260" s="29"/>
      <c r="M260" s="131" t="s">
        <v>19</v>
      </c>
      <c r="N260" s="132" t="s">
        <v>43</v>
      </c>
      <c r="P260" s="133">
        <f>O260*H260</f>
        <v>0</v>
      </c>
      <c r="Q260" s="133">
        <v>0</v>
      </c>
      <c r="R260" s="133">
        <f>Q260*H260</f>
        <v>0</v>
      </c>
      <c r="S260" s="133">
        <v>0</v>
      </c>
      <c r="T260" s="134">
        <f>S260*H260</f>
        <v>0</v>
      </c>
      <c r="AR260" s="135" t="s">
        <v>135</v>
      </c>
      <c r="AT260" s="135" t="s">
        <v>130</v>
      </c>
      <c r="AU260" s="135" t="s">
        <v>82</v>
      </c>
      <c r="AY260" s="14" t="s">
        <v>128</v>
      </c>
      <c r="BE260" s="136">
        <f>IF(N260="základní",J260,0)</f>
        <v>0</v>
      </c>
      <c r="BF260" s="136">
        <f>IF(N260="snížená",J260,0)</f>
        <v>0</v>
      </c>
      <c r="BG260" s="136">
        <f>IF(N260="zákl. přenesená",J260,0)</f>
        <v>0</v>
      </c>
      <c r="BH260" s="136">
        <f>IF(N260="sníž. přenesená",J260,0)</f>
        <v>0</v>
      </c>
      <c r="BI260" s="136">
        <f>IF(N260="nulová",J260,0)</f>
        <v>0</v>
      </c>
      <c r="BJ260" s="14" t="s">
        <v>80</v>
      </c>
      <c r="BK260" s="136">
        <f>ROUND(I260*H260,2)</f>
        <v>0</v>
      </c>
      <c r="BL260" s="14" t="s">
        <v>135</v>
      </c>
      <c r="BM260" s="135" t="s">
        <v>412</v>
      </c>
    </row>
    <row r="261" spans="2:65" s="1" customFormat="1" ht="11.25">
      <c r="B261" s="29"/>
      <c r="D261" s="137" t="s">
        <v>136</v>
      </c>
      <c r="F261" s="138" t="s">
        <v>404</v>
      </c>
      <c r="I261" s="139"/>
      <c r="L261" s="29"/>
      <c r="M261" s="140"/>
      <c r="T261" s="50"/>
      <c r="AT261" s="14" t="s">
        <v>136</v>
      </c>
      <c r="AU261" s="14" t="s">
        <v>82</v>
      </c>
    </row>
    <row r="262" spans="2:65" s="1" customFormat="1" ht="11.25">
      <c r="B262" s="29"/>
      <c r="D262" s="141" t="s">
        <v>138</v>
      </c>
      <c r="F262" s="142" t="s">
        <v>406</v>
      </c>
      <c r="I262" s="139"/>
      <c r="L262" s="29"/>
      <c r="M262" s="140"/>
      <c r="T262" s="50"/>
      <c r="AT262" s="14" t="s">
        <v>138</v>
      </c>
      <c r="AU262" s="14" t="s">
        <v>82</v>
      </c>
    </row>
    <row r="263" spans="2:65" s="11" customFormat="1" ht="22.9" customHeight="1">
      <c r="B263" s="112"/>
      <c r="D263" s="113" t="s">
        <v>71</v>
      </c>
      <c r="E263" s="122" t="s">
        <v>407</v>
      </c>
      <c r="F263" s="122" t="s">
        <v>408</v>
      </c>
      <c r="I263" s="115"/>
      <c r="J263" s="123">
        <f>BK263</f>
        <v>0</v>
      </c>
      <c r="L263" s="112"/>
      <c r="M263" s="117"/>
      <c r="P263" s="118">
        <f>SUM(P264:P266)</f>
        <v>0</v>
      </c>
      <c r="R263" s="118">
        <f>SUM(R264:R266)</f>
        <v>0</v>
      </c>
      <c r="T263" s="119">
        <f>SUM(T264:T266)</f>
        <v>0</v>
      </c>
      <c r="AR263" s="113" t="s">
        <v>159</v>
      </c>
      <c r="AT263" s="120" t="s">
        <v>71</v>
      </c>
      <c r="AU263" s="120" t="s">
        <v>80</v>
      </c>
      <c r="AY263" s="113" t="s">
        <v>128</v>
      </c>
      <c r="BK263" s="121">
        <f>SUM(BK264:BK266)</f>
        <v>0</v>
      </c>
    </row>
    <row r="264" spans="2:65" s="1" customFormat="1" ht="16.5" customHeight="1">
      <c r="B264" s="29"/>
      <c r="C264" s="124" t="s">
        <v>263</v>
      </c>
      <c r="D264" s="124" t="s">
        <v>130</v>
      </c>
      <c r="E264" s="125" t="s">
        <v>410</v>
      </c>
      <c r="F264" s="126" t="s">
        <v>411</v>
      </c>
      <c r="G264" s="127" t="s">
        <v>314</v>
      </c>
      <c r="H264" s="128">
        <v>1</v>
      </c>
      <c r="I264" s="129"/>
      <c r="J264" s="130">
        <f>ROUND(I264*H264,2)</f>
        <v>0</v>
      </c>
      <c r="K264" s="126" t="s">
        <v>134</v>
      </c>
      <c r="L264" s="29"/>
      <c r="M264" s="131" t="s">
        <v>19</v>
      </c>
      <c r="N264" s="132" t="s">
        <v>43</v>
      </c>
      <c r="P264" s="133">
        <f>O264*H264</f>
        <v>0</v>
      </c>
      <c r="Q264" s="133">
        <v>0</v>
      </c>
      <c r="R264" s="133">
        <f>Q264*H264</f>
        <v>0</v>
      </c>
      <c r="S264" s="133">
        <v>0</v>
      </c>
      <c r="T264" s="134">
        <f>S264*H264</f>
        <v>0</v>
      </c>
      <c r="AR264" s="135" t="s">
        <v>135</v>
      </c>
      <c r="AT264" s="135" t="s">
        <v>130</v>
      </c>
      <c r="AU264" s="135" t="s">
        <v>82</v>
      </c>
      <c r="AY264" s="14" t="s">
        <v>128</v>
      </c>
      <c r="BE264" s="136">
        <f>IF(N264="základní",J264,0)</f>
        <v>0</v>
      </c>
      <c r="BF264" s="136">
        <f>IF(N264="snížená",J264,0)</f>
        <v>0</v>
      </c>
      <c r="BG264" s="136">
        <f>IF(N264="zákl. přenesená",J264,0)</f>
        <v>0</v>
      </c>
      <c r="BH264" s="136">
        <f>IF(N264="sníž. přenesená",J264,0)</f>
        <v>0</v>
      </c>
      <c r="BI264" s="136">
        <f>IF(N264="nulová",J264,0)</f>
        <v>0</v>
      </c>
      <c r="BJ264" s="14" t="s">
        <v>80</v>
      </c>
      <c r="BK264" s="136">
        <f>ROUND(I264*H264,2)</f>
        <v>0</v>
      </c>
      <c r="BL264" s="14" t="s">
        <v>135</v>
      </c>
      <c r="BM264" s="135" t="s">
        <v>418</v>
      </c>
    </row>
    <row r="265" spans="2:65" s="1" customFormat="1" ht="11.25">
      <c r="B265" s="29"/>
      <c r="D265" s="137" t="s">
        <v>136</v>
      </c>
      <c r="F265" s="138" t="s">
        <v>411</v>
      </c>
      <c r="I265" s="139"/>
      <c r="L265" s="29"/>
      <c r="M265" s="140"/>
      <c r="T265" s="50"/>
      <c r="AT265" s="14" t="s">
        <v>136</v>
      </c>
      <c r="AU265" s="14" t="s">
        <v>82</v>
      </c>
    </row>
    <row r="266" spans="2:65" s="1" customFormat="1" ht="11.25">
      <c r="B266" s="29"/>
      <c r="D266" s="141" t="s">
        <v>138</v>
      </c>
      <c r="F266" s="142" t="s">
        <v>413</v>
      </c>
      <c r="I266" s="139"/>
      <c r="L266" s="29"/>
      <c r="M266" s="140"/>
      <c r="T266" s="50"/>
      <c r="AT266" s="14" t="s">
        <v>138</v>
      </c>
      <c r="AU266" s="14" t="s">
        <v>82</v>
      </c>
    </row>
    <row r="267" spans="2:65" s="11" customFormat="1" ht="22.9" customHeight="1">
      <c r="B267" s="112"/>
      <c r="D267" s="113" t="s">
        <v>71</v>
      </c>
      <c r="E267" s="122" t="s">
        <v>414</v>
      </c>
      <c r="F267" s="122" t="s">
        <v>415</v>
      </c>
      <c r="I267" s="115"/>
      <c r="J267" s="123">
        <f>BK267</f>
        <v>0</v>
      </c>
      <c r="L267" s="112"/>
      <c r="M267" s="117"/>
      <c r="P267" s="118">
        <f>SUM(P268:P270)</f>
        <v>0</v>
      </c>
      <c r="R267" s="118">
        <f>SUM(R268:R270)</f>
        <v>0</v>
      </c>
      <c r="T267" s="119">
        <f>SUM(T268:T270)</f>
        <v>0</v>
      </c>
      <c r="AR267" s="113" t="s">
        <v>159</v>
      </c>
      <c r="AT267" s="120" t="s">
        <v>71</v>
      </c>
      <c r="AU267" s="120" t="s">
        <v>80</v>
      </c>
      <c r="AY267" s="113" t="s">
        <v>128</v>
      </c>
      <c r="BK267" s="121">
        <f>SUM(BK268:BK270)</f>
        <v>0</v>
      </c>
    </row>
    <row r="268" spans="2:65" s="1" customFormat="1" ht="16.5" customHeight="1">
      <c r="B268" s="29"/>
      <c r="C268" s="124" t="s">
        <v>474</v>
      </c>
      <c r="D268" s="124" t="s">
        <v>130</v>
      </c>
      <c r="E268" s="125" t="s">
        <v>416</v>
      </c>
      <c r="F268" s="126" t="s">
        <v>417</v>
      </c>
      <c r="G268" s="127" t="s">
        <v>314</v>
      </c>
      <c r="H268" s="128">
        <v>1</v>
      </c>
      <c r="I268" s="129"/>
      <c r="J268" s="130">
        <f>ROUND(I268*H268,2)</f>
        <v>0</v>
      </c>
      <c r="K268" s="126" t="s">
        <v>134</v>
      </c>
      <c r="L268" s="29"/>
      <c r="M268" s="131" t="s">
        <v>19</v>
      </c>
      <c r="N268" s="132" t="s">
        <v>43</v>
      </c>
      <c r="P268" s="133">
        <f>O268*H268</f>
        <v>0</v>
      </c>
      <c r="Q268" s="133">
        <v>0</v>
      </c>
      <c r="R268" s="133">
        <f>Q268*H268</f>
        <v>0</v>
      </c>
      <c r="S268" s="133">
        <v>0</v>
      </c>
      <c r="T268" s="134">
        <f>S268*H268</f>
        <v>0</v>
      </c>
      <c r="AR268" s="135" t="s">
        <v>135</v>
      </c>
      <c r="AT268" s="135" t="s">
        <v>130</v>
      </c>
      <c r="AU268" s="135" t="s">
        <v>82</v>
      </c>
      <c r="AY268" s="14" t="s">
        <v>128</v>
      </c>
      <c r="BE268" s="136">
        <f>IF(N268="základní",J268,0)</f>
        <v>0</v>
      </c>
      <c r="BF268" s="136">
        <f>IF(N268="snížená",J268,0)</f>
        <v>0</v>
      </c>
      <c r="BG268" s="136">
        <f>IF(N268="zákl. přenesená",J268,0)</f>
        <v>0</v>
      </c>
      <c r="BH268" s="136">
        <f>IF(N268="sníž. přenesená",J268,0)</f>
        <v>0</v>
      </c>
      <c r="BI268" s="136">
        <f>IF(N268="nulová",J268,0)</f>
        <v>0</v>
      </c>
      <c r="BJ268" s="14" t="s">
        <v>80</v>
      </c>
      <c r="BK268" s="136">
        <f>ROUND(I268*H268,2)</f>
        <v>0</v>
      </c>
      <c r="BL268" s="14" t="s">
        <v>135</v>
      </c>
      <c r="BM268" s="135" t="s">
        <v>475</v>
      </c>
    </row>
    <row r="269" spans="2:65" s="1" customFormat="1" ht="11.25">
      <c r="B269" s="29"/>
      <c r="D269" s="137" t="s">
        <v>136</v>
      </c>
      <c r="F269" s="138" t="s">
        <v>417</v>
      </c>
      <c r="I269" s="139"/>
      <c r="L269" s="29"/>
      <c r="M269" s="140"/>
      <c r="T269" s="50"/>
      <c r="AT269" s="14" t="s">
        <v>136</v>
      </c>
      <c r="AU269" s="14" t="s">
        <v>82</v>
      </c>
    </row>
    <row r="270" spans="2:65" s="1" customFormat="1" ht="11.25">
      <c r="B270" s="29"/>
      <c r="D270" s="141" t="s">
        <v>138</v>
      </c>
      <c r="F270" s="142" t="s">
        <v>419</v>
      </c>
      <c r="I270" s="139"/>
      <c r="L270" s="29"/>
      <c r="M270" s="155"/>
      <c r="N270" s="156"/>
      <c r="O270" s="156"/>
      <c r="P270" s="156"/>
      <c r="Q270" s="156"/>
      <c r="R270" s="156"/>
      <c r="S270" s="156"/>
      <c r="T270" s="157"/>
      <c r="AT270" s="14" t="s">
        <v>138</v>
      </c>
      <c r="AU270" s="14" t="s">
        <v>82</v>
      </c>
    </row>
    <row r="271" spans="2:65" s="1" customFormat="1" ht="6.95" customHeight="1">
      <c r="B271" s="38"/>
      <c r="C271" s="39"/>
      <c r="D271" s="39"/>
      <c r="E271" s="39"/>
      <c r="F271" s="39"/>
      <c r="G271" s="39"/>
      <c r="H271" s="39"/>
      <c r="I271" s="39"/>
      <c r="J271" s="39"/>
      <c r="K271" s="39"/>
      <c r="L271" s="29"/>
    </row>
  </sheetData>
  <sheetProtection algorithmName="SHA-512" hashValue="l3KGMVjax2vmEjdqy+p5pGijdHNLjeVpzYRsl+KkAMcEWc1p4FFQMbUsqMntNamsrKTofRTYClWvWDpEpxlIxA==" saltValue="psiTocdcmPgcfTS3RJekrW9PmfoEJIJ5A1hPFyDyLJoh+DZqr7wmaUYgsGmxhNu3Q22Pfba3ioV4qUHVR7Ff4A==" spinCount="100000" sheet="1" objects="1" scenarios="1" formatColumns="0" formatRows="0" autoFilter="0"/>
  <autoFilter ref="C94:K270" xr:uid="{00000000-0009-0000-0000-000002000000}"/>
  <mergeCells count="9">
    <mergeCell ref="E50:H50"/>
    <mergeCell ref="E85:H85"/>
    <mergeCell ref="E87:H87"/>
    <mergeCell ref="L2:V2"/>
    <mergeCell ref="E7:H7"/>
    <mergeCell ref="E9:H9"/>
    <mergeCell ref="E18:H18"/>
    <mergeCell ref="E27:H27"/>
    <mergeCell ref="E48:H48"/>
  </mergeCells>
  <hyperlinks>
    <hyperlink ref="F100" r:id="rId1" xr:uid="{00000000-0004-0000-0200-000000000000}"/>
    <hyperlink ref="F103" r:id="rId2" xr:uid="{00000000-0004-0000-0200-000001000000}"/>
    <hyperlink ref="F107" r:id="rId3" xr:uid="{00000000-0004-0000-0200-000002000000}"/>
    <hyperlink ref="F110" r:id="rId4" xr:uid="{00000000-0004-0000-0200-000003000000}"/>
    <hyperlink ref="F113" r:id="rId5" xr:uid="{00000000-0004-0000-0200-000004000000}"/>
    <hyperlink ref="F116" r:id="rId6" xr:uid="{00000000-0004-0000-0200-000005000000}"/>
    <hyperlink ref="F119" r:id="rId7" xr:uid="{00000000-0004-0000-0200-000006000000}"/>
    <hyperlink ref="F122" r:id="rId8" xr:uid="{00000000-0004-0000-0200-000007000000}"/>
    <hyperlink ref="F125" r:id="rId9" xr:uid="{00000000-0004-0000-0200-000008000000}"/>
    <hyperlink ref="F128" r:id="rId10" xr:uid="{00000000-0004-0000-0200-000009000000}"/>
    <hyperlink ref="F131" r:id="rId11" xr:uid="{00000000-0004-0000-0200-00000A000000}"/>
    <hyperlink ref="F137" r:id="rId12" xr:uid="{00000000-0004-0000-0200-00000B000000}"/>
    <hyperlink ref="F141" r:id="rId13" xr:uid="{00000000-0004-0000-0200-00000C000000}"/>
    <hyperlink ref="F145" r:id="rId14" xr:uid="{00000000-0004-0000-0200-00000D000000}"/>
    <hyperlink ref="F150" r:id="rId15" xr:uid="{00000000-0004-0000-0200-00000E000000}"/>
    <hyperlink ref="F157" r:id="rId16" xr:uid="{00000000-0004-0000-0200-00000F000000}"/>
    <hyperlink ref="F162" r:id="rId17" xr:uid="{00000000-0004-0000-0200-000010000000}"/>
    <hyperlink ref="F166" r:id="rId18" xr:uid="{00000000-0004-0000-0200-000011000000}"/>
    <hyperlink ref="F173" r:id="rId19" xr:uid="{00000000-0004-0000-0200-000012000000}"/>
    <hyperlink ref="F177" r:id="rId20" xr:uid="{00000000-0004-0000-0200-000013000000}"/>
    <hyperlink ref="F181" r:id="rId21" xr:uid="{00000000-0004-0000-0200-000014000000}"/>
    <hyperlink ref="F191" r:id="rId22" xr:uid="{00000000-0004-0000-0200-000015000000}"/>
    <hyperlink ref="F197" r:id="rId23" xr:uid="{00000000-0004-0000-0200-000016000000}"/>
    <hyperlink ref="F200" r:id="rId24" xr:uid="{00000000-0004-0000-0200-000017000000}"/>
    <hyperlink ref="F206" r:id="rId25" xr:uid="{00000000-0004-0000-0200-000018000000}"/>
    <hyperlink ref="F211" r:id="rId26" xr:uid="{00000000-0004-0000-0200-000019000000}"/>
    <hyperlink ref="F215" r:id="rId27" xr:uid="{00000000-0004-0000-0200-00001A000000}"/>
    <hyperlink ref="F219" r:id="rId28" xr:uid="{00000000-0004-0000-0200-00001B000000}"/>
    <hyperlink ref="F223" r:id="rId29" xr:uid="{00000000-0004-0000-0200-00001C000000}"/>
    <hyperlink ref="F227" r:id="rId30" xr:uid="{00000000-0004-0000-0200-00001D000000}"/>
    <hyperlink ref="F230" r:id="rId31" xr:uid="{00000000-0004-0000-0200-00001E000000}"/>
    <hyperlink ref="F237" r:id="rId32" xr:uid="{00000000-0004-0000-0200-00001F000000}"/>
    <hyperlink ref="F243" r:id="rId33" xr:uid="{00000000-0004-0000-0200-000020000000}"/>
    <hyperlink ref="F246" r:id="rId34" xr:uid="{00000000-0004-0000-0200-000021000000}"/>
    <hyperlink ref="F249" r:id="rId35" xr:uid="{00000000-0004-0000-0200-000022000000}"/>
    <hyperlink ref="F253" r:id="rId36" xr:uid="{00000000-0004-0000-0200-000023000000}"/>
    <hyperlink ref="F256" r:id="rId37" xr:uid="{00000000-0004-0000-0200-000024000000}"/>
    <hyperlink ref="F259" r:id="rId38" xr:uid="{00000000-0004-0000-0200-000025000000}"/>
    <hyperlink ref="F262" r:id="rId39" xr:uid="{00000000-0004-0000-0200-000026000000}"/>
    <hyperlink ref="F266" r:id="rId40" xr:uid="{00000000-0004-0000-0200-000027000000}"/>
    <hyperlink ref="F270" r:id="rId41" xr:uid="{00000000-0004-0000-0200-000028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74"/>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47"/>
      <c r="M2" s="247"/>
      <c r="N2" s="247"/>
      <c r="O2" s="247"/>
      <c r="P2" s="247"/>
      <c r="Q2" s="247"/>
      <c r="R2" s="247"/>
      <c r="S2" s="247"/>
      <c r="T2" s="247"/>
      <c r="U2" s="247"/>
      <c r="V2" s="247"/>
      <c r="AT2" s="14" t="s">
        <v>88</v>
      </c>
    </row>
    <row r="3" spans="2:46" ht="6.95" customHeight="1">
      <c r="B3" s="15"/>
      <c r="C3" s="16"/>
      <c r="D3" s="16"/>
      <c r="E3" s="16"/>
      <c r="F3" s="16"/>
      <c r="G3" s="16"/>
      <c r="H3" s="16"/>
      <c r="I3" s="16"/>
      <c r="J3" s="16"/>
      <c r="K3" s="16"/>
      <c r="L3" s="17"/>
      <c r="AT3" s="14" t="s">
        <v>82</v>
      </c>
    </row>
    <row r="4" spans="2:46" ht="24.95" customHeight="1">
      <c r="B4" s="17"/>
      <c r="D4" s="18" t="s">
        <v>89</v>
      </c>
      <c r="L4" s="17"/>
      <c r="M4" s="82" t="s">
        <v>10</v>
      </c>
      <c r="AT4" s="14" t="s">
        <v>4</v>
      </c>
    </row>
    <row r="5" spans="2:46" ht="6.95" customHeight="1">
      <c r="B5" s="17"/>
      <c r="L5" s="17"/>
    </row>
    <row r="6" spans="2:46" ht="12" customHeight="1">
      <c r="B6" s="17"/>
      <c r="D6" s="24" t="s">
        <v>16</v>
      </c>
      <c r="L6" s="17"/>
    </row>
    <row r="7" spans="2:46" ht="16.5" customHeight="1">
      <c r="B7" s="17"/>
      <c r="E7" s="280" t="str">
        <f>'Rekapitulace stavby'!K6</f>
        <v>X-11 - Vybudování stanovišť podzemních kontejnerů v Ostrově</v>
      </c>
      <c r="F7" s="281"/>
      <c r="G7" s="281"/>
      <c r="H7" s="281"/>
      <c r="L7" s="17"/>
    </row>
    <row r="8" spans="2:46" s="1" customFormat="1" ht="12" customHeight="1">
      <c r="B8" s="29"/>
      <c r="D8" s="24" t="s">
        <v>90</v>
      </c>
      <c r="L8" s="29"/>
    </row>
    <row r="9" spans="2:46" s="1" customFormat="1" ht="16.5" customHeight="1">
      <c r="B9" s="29"/>
      <c r="E9" s="262" t="s">
        <v>476</v>
      </c>
      <c r="F9" s="282"/>
      <c r="G9" s="282"/>
      <c r="H9" s="282"/>
      <c r="L9" s="29"/>
    </row>
    <row r="10" spans="2:46" s="1" customFormat="1" ht="11.25">
      <c r="B10" s="29"/>
      <c r="L10" s="29"/>
    </row>
    <row r="11" spans="2:46" s="1" customFormat="1" ht="12" customHeight="1">
      <c r="B11" s="29"/>
      <c r="D11" s="24" t="s">
        <v>18</v>
      </c>
      <c r="F11" s="22" t="s">
        <v>19</v>
      </c>
      <c r="I11" s="24" t="s">
        <v>20</v>
      </c>
      <c r="J11" s="22" t="s">
        <v>19</v>
      </c>
      <c r="L11" s="29"/>
    </row>
    <row r="12" spans="2:46" s="1" customFormat="1" ht="12" customHeight="1">
      <c r="B12" s="29"/>
      <c r="D12" s="24" t="s">
        <v>21</v>
      </c>
      <c r="F12" s="22" t="s">
        <v>22</v>
      </c>
      <c r="I12" s="24" t="s">
        <v>23</v>
      </c>
      <c r="J12" s="46" t="str">
        <f>'Rekapitulace stavby'!AN8</f>
        <v>17. 12. 2023</v>
      </c>
      <c r="L12" s="29"/>
    </row>
    <row r="13" spans="2:46" s="1" customFormat="1" ht="10.9" customHeight="1">
      <c r="B13" s="29"/>
      <c r="L13" s="29"/>
    </row>
    <row r="14" spans="2:46" s="1" customFormat="1" ht="12" customHeight="1">
      <c r="B14" s="29"/>
      <c r="D14" s="24" t="s">
        <v>25</v>
      </c>
      <c r="I14" s="24" t="s">
        <v>26</v>
      </c>
      <c r="J14" s="22" t="s">
        <v>19</v>
      </c>
      <c r="L14" s="29"/>
    </row>
    <row r="15" spans="2:46" s="1" customFormat="1" ht="18" customHeight="1">
      <c r="B15" s="29"/>
      <c r="E15" s="22" t="s">
        <v>27</v>
      </c>
      <c r="I15" s="24" t="s">
        <v>28</v>
      </c>
      <c r="J15" s="22" t="s">
        <v>19</v>
      </c>
      <c r="L15" s="29"/>
    </row>
    <row r="16" spans="2:46" s="1" customFormat="1" ht="6.95" customHeight="1">
      <c r="B16" s="29"/>
      <c r="L16" s="29"/>
    </row>
    <row r="17" spans="2:12" s="1" customFormat="1" ht="12" customHeight="1">
      <c r="B17" s="29"/>
      <c r="D17" s="24" t="s">
        <v>29</v>
      </c>
      <c r="I17" s="24" t="s">
        <v>26</v>
      </c>
      <c r="J17" s="25" t="str">
        <f>'Rekapitulace stavby'!AN13</f>
        <v>Vyplň údaj</v>
      </c>
      <c r="L17" s="29"/>
    </row>
    <row r="18" spans="2:12" s="1" customFormat="1" ht="18" customHeight="1">
      <c r="B18" s="29"/>
      <c r="E18" s="283" t="str">
        <f>'Rekapitulace stavby'!E14</f>
        <v>Vyplň údaj</v>
      </c>
      <c r="F18" s="246"/>
      <c r="G18" s="246"/>
      <c r="H18" s="246"/>
      <c r="I18" s="24" t="s">
        <v>28</v>
      </c>
      <c r="J18" s="25" t="str">
        <f>'Rekapitulace stavby'!AN14</f>
        <v>Vyplň údaj</v>
      </c>
      <c r="L18" s="29"/>
    </row>
    <row r="19" spans="2:12" s="1" customFormat="1" ht="6.95" customHeight="1">
      <c r="B19" s="29"/>
      <c r="L19" s="29"/>
    </row>
    <row r="20" spans="2:12" s="1" customFormat="1" ht="12" customHeight="1">
      <c r="B20" s="29"/>
      <c r="D20" s="24" t="s">
        <v>31</v>
      </c>
      <c r="I20" s="24" t="s">
        <v>26</v>
      </c>
      <c r="J20" s="22" t="s">
        <v>19</v>
      </c>
      <c r="L20" s="29"/>
    </row>
    <row r="21" spans="2:12" s="1" customFormat="1" ht="18" customHeight="1">
      <c r="B21" s="29"/>
      <c r="E21" s="22" t="s">
        <v>32</v>
      </c>
      <c r="I21" s="24" t="s">
        <v>28</v>
      </c>
      <c r="J21" s="22" t="s">
        <v>19</v>
      </c>
      <c r="L21" s="29"/>
    </row>
    <row r="22" spans="2:12" s="1" customFormat="1" ht="6.95" customHeight="1">
      <c r="B22" s="29"/>
      <c r="L22" s="29"/>
    </row>
    <row r="23" spans="2:12" s="1" customFormat="1" ht="12" customHeight="1">
      <c r="B23" s="29"/>
      <c r="D23" s="24" t="s">
        <v>34</v>
      </c>
      <c r="I23" s="24" t="s">
        <v>26</v>
      </c>
      <c r="J23" s="22" t="str">
        <f>IF('Rekapitulace stavby'!AN19="","",'Rekapitulace stavby'!AN19)</f>
        <v/>
      </c>
      <c r="L23" s="29"/>
    </row>
    <row r="24" spans="2:12" s="1" customFormat="1" ht="18" customHeight="1">
      <c r="B24" s="29"/>
      <c r="E24" s="22" t="str">
        <f>IF('Rekapitulace stavby'!E20="","",'Rekapitulace stavby'!E20)</f>
        <v xml:space="preserve"> </v>
      </c>
      <c r="I24" s="24" t="s">
        <v>28</v>
      </c>
      <c r="J24" s="22" t="str">
        <f>IF('Rekapitulace stavby'!AN20="","",'Rekapitulace stavby'!AN20)</f>
        <v/>
      </c>
      <c r="L24" s="29"/>
    </row>
    <row r="25" spans="2:12" s="1" customFormat="1" ht="6.95" customHeight="1">
      <c r="B25" s="29"/>
      <c r="L25" s="29"/>
    </row>
    <row r="26" spans="2:12" s="1" customFormat="1" ht="12" customHeight="1">
      <c r="B26" s="29"/>
      <c r="D26" s="24" t="s">
        <v>36</v>
      </c>
      <c r="L26" s="29"/>
    </row>
    <row r="27" spans="2:12" s="7" customFormat="1" ht="71.25" customHeight="1">
      <c r="B27" s="83"/>
      <c r="E27" s="251" t="s">
        <v>37</v>
      </c>
      <c r="F27" s="251"/>
      <c r="G27" s="251"/>
      <c r="H27" s="251"/>
      <c r="L27" s="83"/>
    </row>
    <row r="28" spans="2:12" s="1" customFormat="1" ht="6.95" customHeight="1">
      <c r="B28" s="29"/>
      <c r="L28" s="29"/>
    </row>
    <row r="29" spans="2:12" s="1" customFormat="1" ht="6.95" customHeight="1">
      <c r="B29" s="29"/>
      <c r="D29" s="47"/>
      <c r="E29" s="47"/>
      <c r="F29" s="47"/>
      <c r="G29" s="47"/>
      <c r="H29" s="47"/>
      <c r="I29" s="47"/>
      <c r="J29" s="47"/>
      <c r="K29" s="47"/>
      <c r="L29" s="29"/>
    </row>
    <row r="30" spans="2:12" s="1" customFormat="1" ht="25.35" customHeight="1">
      <c r="B30" s="29"/>
      <c r="D30" s="84" t="s">
        <v>38</v>
      </c>
      <c r="J30" s="60">
        <f>ROUND(J95, 2)</f>
        <v>0</v>
      </c>
      <c r="L30" s="29"/>
    </row>
    <row r="31" spans="2:12" s="1" customFormat="1" ht="6.95" customHeight="1">
      <c r="B31" s="29"/>
      <c r="D31" s="47"/>
      <c r="E31" s="47"/>
      <c r="F31" s="47"/>
      <c r="G31" s="47"/>
      <c r="H31" s="47"/>
      <c r="I31" s="47"/>
      <c r="J31" s="47"/>
      <c r="K31" s="47"/>
      <c r="L31" s="29"/>
    </row>
    <row r="32" spans="2:12" s="1" customFormat="1" ht="14.45" customHeight="1">
      <c r="B32" s="29"/>
      <c r="F32" s="32" t="s">
        <v>40</v>
      </c>
      <c r="I32" s="32" t="s">
        <v>39</v>
      </c>
      <c r="J32" s="32" t="s">
        <v>41</v>
      </c>
      <c r="L32" s="29"/>
    </row>
    <row r="33" spans="2:12" s="1" customFormat="1" ht="14.45" customHeight="1">
      <c r="B33" s="29"/>
      <c r="D33" s="49" t="s">
        <v>42</v>
      </c>
      <c r="E33" s="24" t="s">
        <v>43</v>
      </c>
      <c r="F33" s="85">
        <f>ROUND((SUM(BE95:BE273)),  2)</f>
        <v>0</v>
      </c>
      <c r="I33" s="86">
        <v>0.21</v>
      </c>
      <c r="J33" s="85">
        <f>ROUND(((SUM(BE95:BE273))*I33),  2)</f>
        <v>0</v>
      </c>
      <c r="L33" s="29"/>
    </row>
    <row r="34" spans="2:12" s="1" customFormat="1" ht="14.45" customHeight="1">
      <c r="B34" s="29"/>
      <c r="E34" s="24" t="s">
        <v>44</v>
      </c>
      <c r="F34" s="85">
        <f>ROUND((SUM(BF95:BF273)),  2)</f>
        <v>0</v>
      </c>
      <c r="I34" s="86">
        <v>0.15</v>
      </c>
      <c r="J34" s="85">
        <f>ROUND(((SUM(BF95:BF273))*I34),  2)</f>
        <v>0</v>
      </c>
      <c r="L34" s="29"/>
    </row>
    <row r="35" spans="2:12" s="1" customFormat="1" ht="14.45" hidden="1" customHeight="1">
      <c r="B35" s="29"/>
      <c r="E35" s="24" t="s">
        <v>45</v>
      </c>
      <c r="F35" s="85">
        <f>ROUND((SUM(BG95:BG273)),  2)</f>
        <v>0</v>
      </c>
      <c r="I35" s="86">
        <v>0.21</v>
      </c>
      <c r="J35" s="85">
        <f>0</f>
        <v>0</v>
      </c>
      <c r="L35" s="29"/>
    </row>
    <row r="36" spans="2:12" s="1" customFormat="1" ht="14.45" hidden="1" customHeight="1">
      <c r="B36" s="29"/>
      <c r="E36" s="24" t="s">
        <v>46</v>
      </c>
      <c r="F36" s="85">
        <f>ROUND((SUM(BH95:BH273)),  2)</f>
        <v>0</v>
      </c>
      <c r="I36" s="86">
        <v>0.15</v>
      </c>
      <c r="J36" s="85">
        <f>0</f>
        <v>0</v>
      </c>
      <c r="L36" s="29"/>
    </row>
    <row r="37" spans="2:12" s="1" customFormat="1" ht="14.45" hidden="1" customHeight="1">
      <c r="B37" s="29"/>
      <c r="E37" s="24" t="s">
        <v>47</v>
      </c>
      <c r="F37" s="85">
        <f>ROUND((SUM(BI95:BI273)),  2)</f>
        <v>0</v>
      </c>
      <c r="I37" s="86">
        <v>0</v>
      </c>
      <c r="J37" s="85">
        <f>0</f>
        <v>0</v>
      </c>
      <c r="L37" s="29"/>
    </row>
    <row r="38" spans="2:12" s="1" customFormat="1" ht="6.95" customHeight="1">
      <c r="B38" s="29"/>
      <c r="L38" s="29"/>
    </row>
    <row r="39" spans="2:12" s="1" customFormat="1" ht="25.35" customHeight="1">
      <c r="B39" s="29"/>
      <c r="C39" s="87"/>
      <c r="D39" s="88" t="s">
        <v>48</v>
      </c>
      <c r="E39" s="51"/>
      <c r="F39" s="51"/>
      <c r="G39" s="89" t="s">
        <v>49</v>
      </c>
      <c r="H39" s="90" t="s">
        <v>50</v>
      </c>
      <c r="I39" s="51"/>
      <c r="J39" s="91">
        <f>SUM(J30:J37)</f>
        <v>0</v>
      </c>
      <c r="K39" s="92"/>
      <c r="L39" s="29"/>
    </row>
    <row r="40" spans="2:12" s="1" customFormat="1" ht="14.45" customHeight="1">
      <c r="B40" s="38"/>
      <c r="C40" s="39"/>
      <c r="D40" s="39"/>
      <c r="E40" s="39"/>
      <c r="F40" s="39"/>
      <c r="G40" s="39"/>
      <c r="H40" s="39"/>
      <c r="I40" s="39"/>
      <c r="J40" s="39"/>
      <c r="K40" s="39"/>
      <c r="L40" s="29"/>
    </row>
    <row r="44" spans="2:12" s="1" customFormat="1" ht="6.95" customHeight="1">
      <c r="B44" s="40"/>
      <c r="C44" s="41"/>
      <c r="D44" s="41"/>
      <c r="E44" s="41"/>
      <c r="F44" s="41"/>
      <c r="G44" s="41"/>
      <c r="H44" s="41"/>
      <c r="I44" s="41"/>
      <c r="J44" s="41"/>
      <c r="K44" s="41"/>
      <c r="L44" s="29"/>
    </row>
    <row r="45" spans="2:12" s="1" customFormat="1" ht="24.95" customHeight="1">
      <c r="B45" s="29"/>
      <c r="C45" s="18" t="s">
        <v>92</v>
      </c>
      <c r="L45" s="29"/>
    </row>
    <row r="46" spans="2:12" s="1" customFormat="1" ht="6.95" customHeight="1">
      <c r="B46" s="29"/>
      <c r="L46" s="29"/>
    </row>
    <row r="47" spans="2:12" s="1" customFormat="1" ht="12" customHeight="1">
      <c r="B47" s="29"/>
      <c r="C47" s="24" t="s">
        <v>16</v>
      </c>
      <c r="L47" s="29"/>
    </row>
    <row r="48" spans="2:12" s="1" customFormat="1" ht="16.5" customHeight="1">
      <c r="B48" s="29"/>
      <c r="E48" s="280" t="str">
        <f>E7</f>
        <v>X-11 - Vybudování stanovišť podzemních kontejnerů v Ostrově</v>
      </c>
      <c r="F48" s="281"/>
      <c r="G48" s="281"/>
      <c r="H48" s="281"/>
      <c r="L48" s="29"/>
    </row>
    <row r="49" spans="2:47" s="1" customFormat="1" ht="12" customHeight="1">
      <c r="B49" s="29"/>
      <c r="C49" s="24" t="s">
        <v>90</v>
      </c>
      <c r="L49" s="29"/>
    </row>
    <row r="50" spans="2:47" s="1" customFormat="1" ht="16.5" customHeight="1">
      <c r="B50" s="29"/>
      <c r="E50" s="262" t="str">
        <f>E9</f>
        <v>SO 03 - ul. Nerudova</v>
      </c>
      <c r="F50" s="282"/>
      <c r="G50" s="282"/>
      <c r="H50" s="282"/>
      <c r="L50" s="29"/>
    </row>
    <row r="51" spans="2:47" s="1" customFormat="1" ht="6.95" customHeight="1">
      <c r="B51" s="29"/>
      <c r="L51" s="29"/>
    </row>
    <row r="52" spans="2:47" s="1" customFormat="1" ht="12" customHeight="1">
      <c r="B52" s="29"/>
      <c r="C52" s="24" t="s">
        <v>21</v>
      </c>
      <c r="F52" s="22" t="str">
        <f>F12</f>
        <v>Ostrov</v>
      </c>
      <c r="I52" s="24" t="s">
        <v>23</v>
      </c>
      <c r="J52" s="46" t="str">
        <f>IF(J12="","",J12)</f>
        <v>17. 12. 2023</v>
      </c>
      <c r="L52" s="29"/>
    </row>
    <row r="53" spans="2:47" s="1" customFormat="1" ht="6.95" customHeight="1">
      <c r="B53" s="29"/>
      <c r="L53" s="29"/>
    </row>
    <row r="54" spans="2:47" s="1" customFormat="1" ht="40.15" customHeight="1">
      <c r="B54" s="29"/>
      <c r="C54" s="24" t="s">
        <v>25</v>
      </c>
      <c r="F54" s="22" t="str">
        <f>E15</f>
        <v>Město Ostrov, Jáchymovská 1, 363 01 Ostrov</v>
      </c>
      <c r="I54" s="24" t="s">
        <v>31</v>
      </c>
      <c r="J54" s="27" t="str">
        <f>E21</f>
        <v>PK Beránek a Hradil, Svobody 7/1, 350 02 Cheb</v>
      </c>
      <c r="L54" s="29"/>
    </row>
    <row r="55" spans="2:47" s="1" customFormat="1" ht="15.2" customHeight="1">
      <c r="B55" s="29"/>
      <c r="C55" s="24" t="s">
        <v>29</v>
      </c>
      <c r="F55" s="22" t="str">
        <f>IF(E18="","",E18)</f>
        <v>Vyplň údaj</v>
      </c>
      <c r="I55" s="24" t="s">
        <v>34</v>
      </c>
      <c r="J55" s="27" t="str">
        <f>E24</f>
        <v xml:space="preserve"> </v>
      </c>
      <c r="L55" s="29"/>
    </row>
    <row r="56" spans="2:47" s="1" customFormat="1" ht="10.35" customHeight="1">
      <c r="B56" s="29"/>
      <c r="L56" s="29"/>
    </row>
    <row r="57" spans="2:47" s="1" customFormat="1" ht="29.25" customHeight="1">
      <c r="B57" s="29"/>
      <c r="C57" s="93" t="s">
        <v>93</v>
      </c>
      <c r="D57" s="87"/>
      <c r="E57" s="87"/>
      <c r="F57" s="87"/>
      <c r="G57" s="87"/>
      <c r="H57" s="87"/>
      <c r="I57" s="87"/>
      <c r="J57" s="94" t="s">
        <v>94</v>
      </c>
      <c r="K57" s="87"/>
      <c r="L57" s="29"/>
    </row>
    <row r="58" spans="2:47" s="1" customFormat="1" ht="10.35" customHeight="1">
      <c r="B58" s="29"/>
      <c r="L58" s="29"/>
    </row>
    <row r="59" spans="2:47" s="1" customFormat="1" ht="22.9" customHeight="1">
      <c r="B59" s="29"/>
      <c r="C59" s="95" t="s">
        <v>70</v>
      </c>
      <c r="J59" s="60">
        <f>J95</f>
        <v>0</v>
      </c>
      <c r="L59" s="29"/>
      <c r="AU59" s="14" t="s">
        <v>95</v>
      </c>
    </row>
    <row r="60" spans="2:47" s="8" customFormat="1" ht="24.95" customHeight="1">
      <c r="B60" s="96"/>
      <c r="D60" s="97" t="s">
        <v>96</v>
      </c>
      <c r="E60" s="98"/>
      <c r="F60" s="98"/>
      <c r="G60" s="98"/>
      <c r="H60" s="98"/>
      <c r="I60" s="98"/>
      <c r="J60" s="99">
        <f>J96</f>
        <v>0</v>
      </c>
      <c r="L60" s="96"/>
    </row>
    <row r="61" spans="2:47" s="9" customFormat="1" ht="19.899999999999999" customHeight="1">
      <c r="B61" s="100"/>
      <c r="D61" s="101" t="s">
        <v>97</v>
      </c>
      <c r="E61" s="102"/>
      <c r="F61" s="102"/>
      <c r="G61" s="102"/>
      <c r="H61" s="102"/>
      <c r="I61" s="102"/>
      <c r="J61" s="103">
        <f>J97</f>
        <v>0</v>
      </c>
      <c r="L61" s="100"/>
    </row>
    <row r="62" spans="2:47" s="9" customFormat="1" ht="19.899999999999999" customHeight="1">
      <c r="B62" s="100"/>
      <c r="D62" s="101" t="s">
        <v>98</v>
      </c>
      <c r="E62" s="102"/>
      <c r="F62" s="102"/>
      <c r="G62" s="102"/>
      <c r="H62" s="102"/>
      <c r="I62" s="102"/>
      <c r="J62" s="103">
        <f>J147</f>
        <v>0</v>
      </c>
      <c r="L62" s="100"/>
    </row>
    <row r="63" spans="2:47" s="9" customFormat="1" ht="19.899999999999999" customHeight="1">
      <c r="B63" s="100"/>
      <c r="D63" s="101" t="s">
        <v>99</v>
      </c>
      <c r="E63" s="102"/>
      <c r="F63" s="102"/>
      <c r="G63" s="102"/>
      <c r="H63" s="102"/>
      <c r="I63" s="102"/>
      <c r="J63" s="103">
        <f>J152</f>
        <v>0</v>
      </c>
      <c r="L63" s="100"/>
    </row>
    <row r="64" spans="2:47" s="9" customFormat="1" ht="19.899999999999999" customHeight="1">
      <c r="B64" s="100"/>
      <c r="D64" s="101" t="s">
        <v>101</v>
      </c>
      <c r="E64" s="102"/>
      <c r="F64" s="102"/>
      <c r="G64" s="102"/>
      <c r="H64" s="102"/>
      <c r="I64" s="102"/>
      <c r="J64" s="103">
        <f>J159</f>
        <v>0</v>
      </c>
      <c r="L64" s="100"/>
    </row>
    <row r="65" spans="2:12" s="9" customFormat="1" ht="19.899999999999999" customHeight="1">
      <c r="B65" s="100"/>
      <c r="D65" s="101" t="s">
        <v>102</v>
      </c>
      <c r="E65" s="102"/>
      <c r="F65" s="102"/>
      <c r="G65" s="102"/>
      <c r="H65" s="102"/>
      <c r="I65" s="102"/>
      <c r="J65" s="103">
        <f>J170</f>
        <v>0</v>
      </c>
      <c r="L65" s="100"/>
    </row>
    <row r="66" spans="2:12" s="9" customFormat="1" ht="19.899999999999999" customHeight="1">
      <c r="B66" s="100"/>
      <c r="D66" s="101" t="s">
        <v>103</v>
      </c>
      <c r="E66" s="102"/>
      <c r="F66" s="102"/>
      <c r="G66" s="102"/>
      <c r="H66" s="102"/>
      <c r="I66" s="102"/>
      <c r="J66" s="103">
        <f>J185</f>
        <v>0</v>
      </c>
      <c r="L66" s="100"/>
    </row>
    <row r="67" spans="2:12" s="9" customFormat="1" ht="19.899999999999999" customHeight="1">
      <c r="B67" s="100"/>
      <c r="D67" s="101" t="s">
        <v>104</v>
      </c>
      <c r="E67" s="102"/>
      <c r="F67" s="102"/>
      <c r="G67" s="102"/>
      <c r="H67" s="102"/>
      <c r="I67" s="102"/>
      <c r="J67" s="103">
        <f>J211</f>
        <v>0</v>
      </c>
      <c r="L67" s="100"/>
    </row>
    <row r="68" spans="2:12" s="9" customFormat="1" ht="19.899999999999999" customHeight="1">
      <c r="B68" s="100"/>
      <c r="D68" s="101" t="s">
        <v>105</v>
      </c>
      <c r="E68" s="102"/>
      <c r="F68" s="102"/>
      <c r="G68" s="102"/>
      <c r="H68" s="102"/>
      <c r="I68" s="102"/>
      <c r="J68" s="103">
        <f>J230</f>
        <v>0</v>
      </c>
      <c r="L68" s="100"/>
    </row>
    <row r="69" spans="2:12" s="8" customFormat="1" ht="24.95" customHeight="1">
      <c r="B69" s="96"/>
      <c r="D69" s="97" t="s">
        <v>106</v>
      </c>
      <c r="E69" s="98"/>
      <c r="F69" s="98"/>
      <c r="G69" s="98"/>
      <c r="H69" s="98"/>
      <c r="I69" s="98"/>
      <c r="J69" s="99">
        <f>J234</f>
        <v>0</v>
      </c>
      <c r="L69" s="96"/>
    </row>
    <row r="70" spans="2:12" s="9" customFormat="1" ht="19.899999999999999" customHeight="1">
      <c r="B70" s="100"/>
      <c r="D70" s="101" t="s">
        <v>107</v>
      </c>
      <c r="E70" s="102"/>
      <c r="F70" s="102"/>
      <c r="G70" s="102"/>
      <c r="H70" s="102"/>
      <c r="I70" s="102"/>
      <c r="J70" s="103">
        <f>J235</f>
        <v>0</v>
      </c>
      <c r="L70" s="100"/>
    </row>
    <row r="71" spans="2:12" s="8" customFormat="1" ht="24.95" customHeight="1">
      <c r="B71" s="96"/>
      <c r="D71" s="97" t="s">
        <v>108</v>
      </c>
      <c r="E71" s="98"/>
      <c r="F71" s="98"/>
      <c r="G71" s="98"/>
      <c r="H71" s="98"/>
      <c r="I71" s="98"/>
      <c r="J71" s="99">
        <f>J242</f>
        <v>0</v>
      </c>
      <c r="L71" s="96"/>
    </row>
    <row r="72" spans="2:12" s="9" customFormat="1" ht="19.899999999999999" customHeight="1">
      <c r="B72" s="100"/>
      <c r="D72" s="101" t="s">
        <v>109</v>
      </c>
      <c r="E72" s="102"/>
      <c r="F72" s="102"/>
      <c r="G72" s="102"/>
      <c r="H72" s="102"/>
      <c r="I72" s="102"/>
      <c r="J72" s="103">
        <f>J243</f>
        <v>0</v>
      </c>
      <c r="L72" s="100"/>
    </row>
    <row r="73" spans="2:12" s="9" customFormat="1" ht="19.899999999999999" customHeight="1">
      <c r="B73" s="100"/>
      <c r="D73" s="101" t="s">
        <v>110</v>
      </c>
      <c r="E73" s="102"/>
      <c r="F73" s="102"/>
      <c r="G73" s="102"/>
      <c r="H73" s="102"/>
      <c r="I73" s="102"/>
      <c r="J73" s="103">
        <f>J253</f>
        <v>0</v>
      </c>
      <c r="L73" s="100"/>
    </row>
    <row r="74" spans="2:12" s="9" customFormat="1" ht="19.899999999999999" customHeight="1">
      <c r="B74" s="100"/>
      <c r="D74" s="101" t="s">
        <v>111</v>
      </c>
      <c r="E74" s="102"/>
      <c r="F74" s="102"/>
      <c r="G74" s="102"/>
      <c r="H74" s="102"/>
      <c r="I74" s="102"/>
      <c r="J74" s="103">
        <f>J266</f>
        <v>0</v>
      </c>
      <c r="L74" s="100"/>
    </row>
    <row r="75" spans="2:12" s="9" customFormat="1" ht="19.899999999999999" customHeight="1">
      <c r="B75" s="100"/>
      <c r="D75" s="101" t="s">
        <v>112</v>
      </c>
      <c r="E75" s="102"/>
      <c r="F75" s="102"/>
      <c r="G75" s="102"/>
      <c r="H75" s="102"/>
      <c r="I75" s="102"/>
      <c r="J75" s="103">
        <f>J270</f>
        <v>0</v>
      </c>
      <c r="L75" s="100"/>
    </row>
    <row r="76" spans="2:12" s="1" customFormat="1" ht="21.75" customHeight="1">
      <c r="B76" s="29"/>
      <c r="L76" s="29"/>
    </row>
    <row r="77" spans="2:12" s="1" customFormat="1" ht="6.95" customHeight="1">
      <c r="B77" s="38"/>
      <c r="C77" s="39"/>
      <c r="D77" s="39"/>
      <c r="E77" s="39"/>
      <c r="F77" s="39"/>
      <c r="G77" s="39"/>
      <c r="H77" s="39"/>
      <c r="I77" s="39"/>
      <c r="J77" s="39"/>
      <c r="K77" s="39"/>
      <c r="L77" s="29"/>
    </row>
    <row r="81" spans="2:63" s="1" customFormat="1" ht="6.95" customHeight="1">
      <c r="B81" s="40"/>
      <c r="C81" s="41"/>
      <c r="D81" s="41"/>
      <c r="E81" s="41"/>
      <c r="F81" s="41"/>
      <c r="G81" s="41"/>
      <c r="H81" s="41"/>
      <c r="I81" s="41"/>
      <c r="J81" s="41"/>
      <c r="K81" s="41"/>
      <c r="L81" s="29"/>
    </row>
    <row r="82" spans="2:63" s="1" customFormat="1" ht="24.95" customHeight="1">
      <c r="B82" s="29"/>
      <c r="C82" s="18" t="s">
        <v>113</v>
      </c>
      <c r="L82" s="29"/>
    </row>
    <row r="83" spans="2:63" s="1" customFormat="1" ht="6.95" customHeight="1">
      <c r="B83" s="29"/>
      <c r="L83" s="29"/>
    </row>
    <row r="84" spans="2:63" s="1" customFormat="1" ht="12" customHeight="1">
      <c r="B84" s="29"/>
      <c r="C84" s="24" t="s">
        <v>16</v>
      </c>
      <c r="L84" s="29"/>
    </row>
    <row r="85" spans="2:63" s="1" customFormat="1" ht="16.5" customHeight="1">
      <c r="B85" s="29"/>
      <c r="E85" s="280" t="str">
        <f>E7</f>
        <v>X-11 - Vybudování stanovišť podzemních kontejnerů v Ostrově</v>
      </c>
      <c r="F85" s="281"/>
      <c r="G85" s="281"/>
      <c r="H85" s="281"/>
      <c r="L85" s="29"/>
    </row>
    <row r="86" spans="2:63" s="1" customFormat="1" ht="12" customHeight="1">
      <c r="B86" s="29"/>
      <c r="C86" s="24" t="s">
        <v>90</v>
      </c>
      <c r="L86" s="29"/>
    </row>
    <row r="87" spans="2:63" s="1" customFormat="1" ht="16.5" customHeight="1">
      <c r="B87" s="29"/>
      <c r="E87" s="262" t="str">
        <f>E9</f>
        <v>SO 03 - ul. Nerudova</v>
      </c>
      <c r="F87" s="282"/>
      <c r="G87" s="282"/>
      <c r="H87" s="282"/>
      <c r="L87" s="29"/>
    </row>
    <row r="88" spans="2:63" s="1" customFormat="1" ht="6.95" customHeight="1">
      <c r="B88" s="29"/>
      <c r="L88" s="29"/>
    </row>
    <row r="89" spans="2:63" s="1" customFormat="1" ht="12" customHeight="1">
      <c r="B89" s="29"/>
      <c r="C89" s="24" t="s">
        <v>21</v>
      </c>
      <c r="F89" s="22" t="str">
        <f>F12</f>
        <v>Ostrov</v>
      </c>
      <c r="I89" s="24" t="s">
        <v>23</v>
      </c>
      <c r="J89" s="46" t="str">
        <f>IF(J12="","",J12)</f>
        <v>17. 12. 2023</v>
      </c>
      <c r="L89" s="29"/>
    </row>
    <row r="90" spans="2:63" s="1" customFormat="1" ht="6.95" customHeight="1">
      <c r="B90" s="29"/>
      <c r="L90" s="29"/>
    </row>
    <row r="91" spans="2:63" s="1" customFormat="1" ht="40.15" customHeight="1">
      <c r="B91" s="29"/>
      <c r="C91" s="24" t="s">
        <v>25</v>
      </c>
      <c r="F91" s="22" t="str">
        <f>E15</f>
        <v>Město Ostrov, Jáchymovská 1, 363 01 Ostrov</v>
      </c>
      <c r="I91" s="24" t="s">
        <v>31</v>
      </c>
      <c r="J91" s="27" t="str">
        <f>E21</f>
        <v>PK Beránek a Hradil, Svobody 7/1, 350 02 Cheb</v>
      </c>
      <c r="L91" s="29"/>
    </row>
    <row r="92" spans="2:63" s="1" customFormat="1" ht="15.2" customHeight="1">
      <c r="B92" s="29"/>
      <c r="C92" s="24" t="s">
        <v>29</v>
      </c>
      <c r="F92" s="22" t="str">
        <f>IF(E18="","",E18)</f>
        <v>Vyplň údaj</v>
      </c>
      <c r="I92" s="24" t="s">
        <v>34</v>
      </c>
      <c r="J92" s="27" t="str">
        <f>E24</f>
        <v xml:space="preserve"> </v>
      </c>
      <c r="L92" s="29"/>
    </row>
    <row r="93" spans="2:63" s="1" customFormat="1" ht="10.35" customHeight="1">
      <c r="B93" s="29"/>
      <c r="L93" s="29"/>
    </row>
    <row r="94" spans="2:63" s="10" customFormat="1" ht="29.25" customHeight="1">
      <c r="B94" s="104"/>
      <c r="C94" s="105" t="s">
        <v>114</v>
      </c>
      <c r="D94" s="106" t="s">
        <v>57</v>
      </c>
      <c r="E94" s="106" t="s">
        <v>53</v>
      </c>
      <c r="F94" s="106" t="s">
        <v>54</v>
      </c>
      <c r="G94" s="106" t="s">
        <v>115</v>
      </c>
      <c r="H94" s="106" t="s">
        <v>116</v>
      </c>
      <c r="I94" s="106" t="s">
        <v>117</v>
      </c>
      <c r="J94" s="106" t="s">
        <v>94</v>
      </c>
      <c r="K94" s="107" t="s">
        <v>118</v>
      </c>
      <c r="L94" s="104"/>
      <c r="M94" s="53" t="s">
        <v>19</v>
      </c>
      <c r="N94" s="54" t="s">
        <v>42</v>
      </c>
      <c r="O94" s="54" t="s">
        <v>119</v>
      </c>
      <c r="P94" s="54" t="s">
        <v>120</v>
      </c>
      <c r="Q94" s="54" t="s">
        <v>121</v>
      </c>
      <c r="R94" s="54" t="s">
        <v>122</v>
      </c>
      <c r="S94" s="54" t="s">
        <v>123</v>
      </c>
      <c r="T94" s="55" t="s">
        <v>124</v>
      </c>
    </row>
    <row r="95" spans="2:63" s="1" customFormat="1" ht="22.9" customHeight="1">
      <c r="B95" s="29"/>
      <c r="C95" s="58" t="s">
        <v>125</v>
      </c>
      <c r="J95" s="108">
        <f>BK95</f>
        <v>0</v>
      </c>
      <c r="L95" s="29"/>
      <c r="M95" s="56"/>
      <c r="N95" s="47"/>
      <c r="O95" s="47"/>
      <c r="P95" s="109">
        <f>P96+P234+P242</f>
        <v>0</v>
      </c>
      <c r="Q95" s="47"/>
      <c r="R95" s="109">
        <f>R96+R234+R242</f>
        <v>33.593402040000001</v>
      </c>
      <c r="S95" s="47"/>
      <c r="T95" s="110">
        <f>T96+T234+T242</f>
        <v>3.7127600000000007</v>
      </c>
      <c r="AT95" s="14" t="s">
        <v>71</v>
      </c>
      <c r="AU95" s="14" t="s">
        <v>95</v>
      </c>
      <c r="BK95" s="111">
        <f>BK96+BK234+BK242</f>
        <v>0</v>
      </c>
    </row>
    <row r="96" spans="2:63" s="11" customFormat="1" ht="25.9" customHeight="1">
      <c r="B96" s="112"/>
      <c r="D96" s="113" t="s">
        <v>71</v>
      </c>
      <c r="E96" s="114" t="s">
        <v>126</v>
      </c>
      <c r="F96" s="114" t="s">
        <v>127</v>
      </c>
      <c r="I96" s="115"/>
      <c r="J96" s="116">
        <f>BK96</f>
        <v>0</v>
      </c>
      <c r="L96" s="112"/>
      <c r="M96" s="117"/>
      <c r="P96" s="118">
        <f>P97+P147+P152+P159+P170+P185+P211+P230</f>
        <v>0</v>
      </c>
      <c r="R96" s="118">
        <f>R97+R147+R152+R159+R170+R185+R211+R230</f>
        <v>33.593402040000001</v>
      </c>
      <c r="T96" s="119">
        <f>T97+T147+T152+T159+T170+T185+T211+T230</f>
        <v>3.7127600000000007</v>
      </c>
      <c r="AR96" s="113" t="s">
        <v>80</v>
      </c>
      <c r="AT96" s="120" t="s">
        <v>71</v>
      </c>
      <c r="AU96" s="120" t="s">
        <v>72</v>
      </c>
      <c r="AY96" s="113" t="s">
        <v>128</v>
      </c>
      <c r="BK96" s="121">
        <f>BK97+BK147+BK152+BK159+BK170+BK185+BK211+BK230</f>
        <v>0</v>
      </c>
    </row>
    <row r="97" spans="2:65" s="11" customFormat="1" ht="22.9" customHeight="1">
      <c r="B97" s="112"/>
      <c r="D97" s="113" t="s">
        <v>71</v>
      </c>
      <c r="E97" s="122" t="s">
        <v>80</v>
      </c>
      <c r="F97" s="122" t="s">
        <v>129</v>
      </c>
      <c r="I97" s="115"/>
      <c r="J97" s="123">
        <f>BK97</f>
        <v>0</v>
      </c>
      <c r="L97" s="112"/>
      <c r="M97" s="117"/>
      <c r="P97" s="118">
        <f>SUM(P98:P146)</f>
        <v>0</v>
      </c>
      <c r="R97" s="118">
        <f>SUM(R98:R146)</f>
        <v>5.675489999999999E-2</v>
      </c>
      <c r="T97" s="119">
        <f>SUM(T98:T146)</f>
        <v>3.6377600000000005</v>
      </c>
      <c r="AR97" s="113" t="s">
        <v>80</v>
      </c>
      <c r="AT97" s="120" t="s">
        <v>71</v>
      </c>
      <c r="AU97" s="120" t="s">
        <v>80</v>
      </c>
      <c r="AY97" s="113" t="s">
        <v>128</v>
      </c>
      <c r="BK97" s="121">
        <f>SUM(BK98:BK146)</f>
        <v>0</v>
      </c>
    </row>
    <row r="98" spans="2:65" s="1" customFormat="1" ht="33" customHeight="1">
      <c r="B98" s="29"/>
      <c r="C98" s="124" t="s">
        <v>80</v>
      </c>
      <c r="D98" s="124" t="s">
        <v>130</v>
      </c>
      <c r="E98" s="125" t="s">
        <v>422</v>
      </c>
      <c r="F98" s="126" t="s">
        <v>423</v>
      </c>
      <c r="G98" s="127" t="s">
        <v>133</v>
      </c>
      <c r="H98" s="128">
        <v>79.450999999999993</v>
      </c>
      <c r="I98" s="129"/>
      <c r="J98" s="130">
        <f>ROUND(I98*H98,2)</f>
        <v>0</v>
      </c>
      <c r="K98" s="126" t="s">
        <v>134</v>
      </c>
      <c r="L98" s="29"/>
      <c r="M98" s="131" t="s">
        <v>19</v>
      </c>
      <c r="N98" s="132" t="s">
        <v>43</v>
      </c>
      <c r="P98" s="133">
        <f>O98*H98</f>
        <v>0</v>
      </c>
      <c r="Q98" s="133">
        <v>0</v>
      </c>
      <c r="R98" s="133">
        <f>Q98*H98</f>
        <v>0</v>
      </c>
      <c r="S98" s="133">
        <v>0</v>
      </c>
      <c r="T98" s="134">
        <f>S98*H98</f>
        <v>0</v>
      </c>
      <c r="AR98" s="135" t="s">
        <v>135</v>
      </c>
      <c r="AT98" s="135" t="s">
        <v>130</v>
      </c>
      <c r="AU98" s="135" t="s">
        <v>82</v>
      </c>
      <c r="AY98" s="14" t="s">
        <v>128</v>
      </c>
      <c r="BE98" s="136">
        <f>IF(N98="základní",J98,0)</f>
        <v>0</v>
      </c>
      <c r="BF98" s="136">
        <f>IF(N98="snížená",J98,0)</f>
        <v>0</v>
      </c>
      <c r="BG98" s="136">
        <f>IF(N98="zákl. přenesená",J98,0)</f>
        <v>0</v>
      </c>
      <c r="BH98" s="136">
        <f>IF(N98="sníž. přenesená",J98,0)</f>
        <v>0</v>
      </c>
      <c r="BI98" s="136">
        <f>IF(N98="nulová",J98,0)</f>
        <v>0</v>
      </c>
      <c r="BJ98" s="14" t="s">
        <v>80</v>
      </c>
      <c r="BK98" s="136">
        <f>ROUND(I98*H98,2)</f>
        <v>0</v>
      </c>
      <c r="BL98" s="14" t="s">
        <v>135</v>
      </c>
      <c r="BM98" s="135" t="s">
        <v>82</v>
      </c>
    </row>
    <row r="99" spans="2:65" s="1" customFormat="1" ht="29.25">
      <c r="B99" s="29"/>
      <c r="D99" s="137" t="s">
        <v>136</v>
      </c>
      <c r="F99" s="138" t="s">
        <v>424</v>
      </c>
      <c r="I99" s="139"/>
      <c r="L99" s="29"/>
      <c r="M99" s="140"/>
      <c r="T99" s="50"/>
      <c r="AT99" s="14" t="s">
        <v>136</v>
      </c>
      <c r="AU99" s="14" t="s">
        <v>82</v>
      </c>
    </row>
    <row r="100" spans="2:65" s="1" customFormat="1" ht="11.25">
      <c r="B100" s="29"/>
      <c r="D100" s="141" t="s">
        <v>138</v>
      </c>
      <c r="F100" s="142" t="s">
        <v>425</v>
      </c>
      <c r="I100" s="139"/>
      <c r="L100" s="29"/>
      <c r="M100" s="140"/>
      <c r="T100" s="50"/>
      <c r="AT100" s="14" t="s">
        <v>138</v>
      </c>
      <c r="AU100" s="14" t="s">
        <v>82</v>
      </c>
    </row>
    <row r="101" spans="2:65" s="1" customFormat="1" ht="24.2" customHeight="1">
      <c r="B101" s="29"/>
      <c r="C101" s="124" t="s">
        <v>82</v>
      </c>
      <c r="D101" s="124" t="s">
        <v>130</v>
      </c>
      <c r="E101" s="125" t="s">
        <v>140</v>
      </c>
      <c r="F101" s="126" t="s">
        <v>141</v>
      </c>
      <c r="G101" s="127" t="s">
        <v>142</v>
      </c>
      <c r="H101" s="128">
        <v>65.573999999999998</v>
      </c>
      <c r="I101" s="129"/>
      <c r="J101" s="130">
        <f>ROUND(I101*H101,2)</f>
        <v>0</v>
      </c>
      <c r="K101" s="126" t="s">
        <v>134</v>
      </c>
      <c r="L101" s="29"/>
      <c r="M101" s="131" t="s">
        <v>19</v>
      </c>
      <c r="N101" s="132" t="s">
        <v>43</v>
      </c>
      <c r="P101" s="133">
        <f>O101*H101</f>
        <v>0</v>
      </c>
      <c r="Q101" s="133">
        <v>8.4999999999999995E-4</v>
      </c>
      <c r="R101" s="133">
        <f>Q101*H101</f>
        <v>5.5737899999999993E-2</v>
      </c>
      <c r="S101" s="133">
        <v>0</v>
      </c>
      <c r="T101" s="134">
        <f>S101*H101</f>
        <v>0</v>
      </c>
      <c r="AR101" s="135" t="s">
        <v>135</v>
      </c>
      <c r="AT101" s="135" t="s">
        <v>130</v>
      </c>
      <c r="AU101" s="135" t="s">
        <v>82</v>
      </c>
      <c r="AY101" s="14" t="s">
        <v>128</v>
      </c>
      <c r="BE101" s="136">
        <f>IF(N101="základní",J101,0)</f>
        <v>0</v>
      </c>
      <c r="BF101" s="136">
        <f>IF(N101="snížená",J101,0)</f>
        <v>0</v>
      </c>
      <c r="BG101" s="136">
        <f>IF(N101="zákl. přenesená",J101,0)</f>
        <v>0</v>
      </c>
      <c r="BH101" s="136">
        <f>IF(N101="sníž. přenesená",J101,0)</f>
        <v>0</v>
      </c>
      <c r="BI101" s="136">
        <f>IF(N101="nulová",J101,0)</f>
        <v>0</v>
      </c>
      <c r="BJ101" s="14" t="s">
        <v>80</v>
      </c>
      <c r="BK101" s="136">
        <f>ROUND(I101*H101,2)</f>
        <v>0</v>
      </c>
      <c r="BL101" s="14" t="s">
        <v>135</v>
      </c>
      <c r="BM101" s="135" t="s">
        <v>143</v>
      </c>
    </row>
    <row r="102" spans="2:65" s="1" customFormat="1" ht="19.5">
      <c r="B102" s="29"/>
      <c r="D102" s="137" t="s">
        <v>136</v>
      </c>
      <c r="F102" s="138" t="s">
        <v>144</v>
      </c>
      <c r="I102" s="139"/>
      <c r="L102" s="29"/>
      <c r="M102" s="140"/>
      <c r="T102" s="50"/>
      <c r="AT102" s="14" t="s">
        <v>136</v>
      </c>
      <c r="AU102" s="14" t="s">
        <v>82</v>
      </c>
    </row>
    <row r="103" spans="2:65" s="1" customFormat="1" ht="11.25">
      <c r="B103" s="29"/>
      <c r="D103" s="141" t="s">
        <v>138</v>
      </c>
      <c r="F103" s="142" t="s">
        <v>145</v>
      </c>
      <c r="I103" s="139"/>
      <c r="L103" s="29"/>
      <c r="M103" s="140"/>
      <c r="T103" s="50"/>
      <c r="AT103" s="14" t="s">
        <v>138</v>
      </c>
      <c r="AU103" s="14" t="s">
        <v>82</v>
      </c>
    </row>
    <row r="104" spans="2:65" s="1" customFormat="1" ht="156">
      <c r="B104" s="29"/>
      <c r="D104" s="137" t="s">
        <v>146</v>
      </c>
      <c r="F104" s="143" t="s">
        <v>147</v>
      </c>
      <c r="I104" s="139"/>
      <c r="L104" s="29"/>
      <c r="M104" s="140"/>
      <c r="T104" s="50"/>
      <c r="AT104" s="14" t="s">
        <v>146</v>
      </c>
      <c r="AU104" s="14" t="s">
        <v>82</v>
      </c>
    </row>
    <row r="105" spans="2:65" s="1" customFormat="1" ht="24.2" customHeight="1">
      <c r="B105" s="29"/>
      <c r="C105" s="124" t="s">
        <v>148</v>
      </c>
      <c r="D105" s="124" t="s">
        <v>130</v>
      </c>
      <c r="E105" s="125" t="s">
        <v>149</v>
      </c>
      <c r="F105" s="126" t="s">
        <v>150</v>
      </c>
      <c r="G105" s="127" t="s">
        <v>142</v>
      </c>
      <c r="H105" s="128">
        <v>65.573999999999998</v>
      </c>
      <c r="I105" s="129"/>
      <c r="J105" s="130">
        <f>ROUND(I105*H105,2)</f>
        <v>0</v>
      </c>
      <c r="K105" s="126" t="s">
        <v>134</v>
      </c>
      <c r="L105" s="29"/>
      <c r="M105" s="131" t="s">
        <v>19</v>
      </c>
      <c r="N105" s="132" t="s">
        <v>43</v>
      </c>
      <c r="P105" s="133">
        <f>O105*H105</f>
        <v>0</v>
      </c>
      <c r="Q105" s="133">
        <v>0</v>
      </c>
      <c r="R105" s="133">
        <f>Q105*H105</f>
        <v>0</v>
      </c>
      <c r="S105" s="133">
        <v>0</v>
      </c>
      <c r="T105" s="134">
        <f>S105*H105</f>
        <v>0</v>
      </c>
      <c r="AR105" s="135" t="s">
        <v>135</v>
      </c>
      <c r="AT105" s="135" t="s">
        <v>130</v>
      </c>
      <c r="AU105" s="135" t="s">
        <v>82</v>
      </c>
      <c r="AY105" s="14" t="s">
        <v>128</v>
      </c>
      <c r="BE105" s="136">
        <f>IF(N105="základní",J105,0)</f>
        <v>0</v>
      </c>
      <c r="BF105" s="136">
        <f>IF(N105="snížená",J105,0)</f>
        <v>0</v>
      </c>
      <c r="BG105" s="136">
        <f>IF(N105="zákl. přenesená",J105,0)</f>
        <v>0</v>
      </c>
      <c r="BH105" s="136">
        <f>IF(N105="sníž. přenesená",J105,0)</f>
        <v>0</v>
      </c>
      <c r="BI105" s="136">
        <f>IF(N105="nulová",J105,0)</f>
        <v>0</v>
      </c>
      <c r="BJ105" s="14" t="s">
        <v>80</v>
      </c>
      <c r="BK105" s="136">
        <f>ROUND(I105*H105,2)</f>
        <v>0</v>
      </c>
      <c r="BL105" s="14" t="s">
        <v>135</v>
      </c>
      <c r="BM105" s="135" t="s">
        <v>151</v>
      </c>
    </row>
    <row r="106" spans="2:65" s="1" customFormat="1" ht="29.25">
      <c r="B106" s="29"/>
      <c r="D106" s="137" t="s">
        <v>136</v>
      </c>
      <c r="F106" s="138" t="s">
        <v>152</v>
      </c>
      <c r="I106" s="139"/>
      <c r="L106" s="29"/>
      <c r="M106" s="140"/>
      <c r="T106" s="50"/>
      <c r="AT106" s="14" t="s">
        <v>136</v>
      </c>
      <c r="AU106" s="14" t="s">
        <v>82</v>
      </c>
    </row>
    <row r="107" spans="2:65" s="1" customFormat="1" ht="11.25">
      <c r="B107" s="29"/>
      <c r="D107" s="141" t="s">
        <v>138</v>
      </c>
      <c r="F107" s="142" t="s">
        <v>153</v>
      </c>
      <c r="I107" s="139"/>
      <c r="L107" s="29"/>
      <c r="M107" s="140"/>
      <c r="T107" s="50"/>
      <c r="AT107" s="14" t="s">
        <v>138</v>
      </c>
      <c r="AU107" s="14" t="s">
        <v>82</v>
      </c>
    </row>
    <row r="108" spans="2:65" s="1" customFormat="1" ht="37.9" customHeight="1">
      <c r="B108" s="29"/>
      <c r="C108" s="124" t="s">
        <v>135</v>
      </c>
      <c r="D108" s="124" t="s">
        <v>130</v>
      </c>
      <c r="E108" s="125" t="s">
        <v>154</v>
      </c>
      <c r="F108" s="126" t="s">
        <v>155</v>
      </c>
      <c r="G108" s="127" t="s">
        <v>133</v>
      </c>
      <c r="H108" s="128">
        <v>79.450999999999993</v>
      </c>
      <c r="I108" s="129"/>
      <c r="J108" s="130">
        <f>ROUND(I108*H108,2)</f>
        <v>0</v>
      </c>
      <c r="K108" s="126" t="s">
        <v>134</v>
      </c>
      <c r="L108" s="29"/>
      <c r="M108" s="131" t="s">
        <v>19</v>
      </c>
      <c r="N108" s="132" t="s">
        <v>43</v>
      </c>
      <c r="P108" s="133">
        <f>O108*H108</f>
        <v>0</v>
      </c>
      <c r="Q108" s="133">
        <v>0</v>
      </c>
      <c r="R108" s="133">
        <f>Q108*H108</f>
        <v>0</v>
      </c>
      <c r="S108" s="133">
        <v>0</v>
      </c>
      <c r="T108" s="134">
        <f>S108*H108</f>
        <v>0</v>
      </c>
      <c r="AR108" s="135" t="s">
        <v>135</v>
      </c>
      <c r="AT108" s="135" t="s">
        <v>130</v>
      </c>
      <c r="AU108" s="135" t="s">
        <v>82</v>
      </c>
      <c r="AY108" s="14" t="s">
        <v>128</v>
      </c>
      <c r="BE108" s="136">
        <f>IF(N108="základní",J108,0)</f>
        <v>0</v>
      </c>
      <c r="BF108" s="136">
        <f>IF(N108="snížená",J108,0)</f>
        <v>0</v>
      </c>
      <c r="BG108" s="136">
        <f>IF(N108="zákl. přenesená",J108,0)</f>
        <v>0</v>
      </c>
      <c r="BH108" s="136">
        <f>IF(N108="sníž. přenesená",J108,0)</f>
        <v>0</v>
      </c>
      <c r="BI108" s="136">
        <f>IF(N108="nulová",J108,0)</f>
        <v>0</v>
      </c>
      <c r="BJ108" s="14" t="s">
        <v>80</v>
      </c>
      <c r="BK108" s="136">
        <f>ROUND(I108*H108,2)</f>
        <v>0</v>
      </c>
      <c r="BL108" s="14" t="s">
        <v>135</v>
      </c>
      <c r="BM108" s="135" t="s">
        <v>156</v>
      </c>
    </row>
    <row r="109" spans="2:65" s="1" customFormat="1" ht="39">
      <c r="B109" s="29"/>
      <c r="D109" s="137" t="s">
        <v>136</v>
      </c>
      <c r="F109" s="138" t="s">
        <v>157</v>
      </c>
      <c r="I109" s="139"/>
      <c r="L109" s="29"/>
      <c r="M109" s="140"/>
      <c r="T109" s="50"/>
      <c r="AT109" s="14" t="s">
        <v>136</v>
      </c>
      <c r="AU109" s="14" t="s">
        <v>82</v>
      </c>
    </row>
    <row r="110" spans="2:65" s="1" customFormat="1" ht="11.25">
      <c r="B110" s="29"/>
      <c r="D110" s="141" t="s">
        <v>138</v>
      </c>
      <c r="F110" s="142" t="s">
        <v>158</v>
      </c>
      <c r="I110" s="139"/>
      <c r="L110" s="29"/>
      <c r="M110" s="140"/>
      <c r="T110" s="50"/>
      <c r="AT110" s="14" t="s">
        <v>138</v>
      </c>
      <c r="AU110" s="14" t="s">
        <v>82</v>
      </c>
    </row>
    <row r="111" spans="2:65" s="1" customFormat="1" ht="37.9" customHeight="1">
      <c r="B111" s="29"/>
      <c r="C111" s="124" t="s">
        <v>159</v>
      </c>
      <c r="D111" s="124" t="s">
        <v>130</v>
      </c>
      <c r="E111" s="125" t="s">
        <v>160</v>
      </c>
      <c r="F111" s="126" t="s">
        <v>161</v>
      </c>
      <c r="G111" s="127" t="s">
        <v>133</v>
      </c>
      <c r="H111" s="128">
        <v>794.51</v>
      </c>
      <c r="I111" s="129"/>
      <c r="J111" s="130">
        <f>ROUND(I111*H111,2)</f>
        <v>0</v>
      </c>
      <c r="K111" s="126" t="s">
        <v>134</v>
      </c>
      <c r="L111" s="29"/>
      <c r="M111" s="131" t="s">
        <v>19</v>
      </c>
      <c r="N111" s="132" t="s">
        <v>43</v>
      </c>
      <c r="P111" s="133">
        <f>O111*H111</f>
        <v>0</v>
      </c>
      <c r="Q111" s="133">
        <v>0</v>
      </c>
      <c r="R111" s="133">
        <f>Q111*H111</f>
        <v>0</v>
      </c>
      <c r="S111" s="133">
        <v>0</v>
      </c>
      <c r="T111" s="134">
        <f>S111*H111</f>
        <v>0</v>
      </c>
      <c r="AR111" s="135" t="s">
        <v>135</v>
      </c>
      <c r="AT111" s="135" t="s">
        <v>130</v>
      </c>
      <c r="AU111" s="135" t="s">
        <v>82</v>
      </c>
      <c r="AY111" s="14" t="s">
        <v>128</v>
      </c>
      <c r="BE111" s="136">
        <f>IF(N111="základní",J111,0)</f>
        <v>0</v>
      </c>
      <c r="BF111" s="136">
        <f>IF(N111="snížená",J111,0)</f>
        <v>0</v>
      </c>
      <c r="BG111" s="136">
        <f>IF(N111="zákl. přenesená",J111,0)</f>
        <v>0</v>
      </c>
      <c r="BH111" s="136">
        <f>IF(N111="sníž. přenesená",J111,0)</f>
        <v>0</v>
      </c>
      <c r="BI111" s="136">
        <f>IF(N111="nulová",J111,0)</f>
        <v>0</v>
      </c>
      <c r="BJ111" s="14" t="s">
        <v>80</v>
      </c>
      <c r="BK111" s="136">
        <f>ROUND(I111*H111,2)</f>
        <v>0</v>
      </c>
      <c r="BL111" s="14" t="s">
        <v>135</v>
      </c>
      <c r="BM111" s="135" t="s">
        <v>162</v>
      </c>
    </row>
    <row r="112" spans="2:65" s="1" customFormat="1" ht="48.75">
      <c r="B112" s="29"/>
      <c r="D112" s="137" t="s">
        <v>136</v>
      </c>
      <c r="F112" s="138" t="s">
        <v>163</v>
      </c>
      <c r="I112" s="139"/>
      <c r="L112" s="29"/>
      <c r="M112" s="140"/>
      <c r="T112" s="50"/>
      <c r="AT112" s="14" t="s">
        <v>136</v>
      </c>
      <c r="AU112" s="14" t="s">
        <v>82</v>
      </c>
    </row>
    <row r="113" spans="2:65" s="1" customFormat="1" ht="11.25">
      <c r="B113" s="29"/>
      <c r="D113" s="141" t="s">
        <v>138</v>
      </c>
      <c r="F113" s="142" t="s">
        <v>164</v>
      </c>
      <c r="I113" s="139"/>
      <c r="L113" s="29"/>
      <c r="M113" s="140"/>
      <c r="T113" s="50"/>
      <c r="AT113" s="14" t="s">
        <v>138</v>
      </c>
      <c r="AU113" s="14" t="s">
        <v>82</v>
      </c>
    </row>
    <row r="114" spans="2:65" s="1" customFormat="1" ht="24.2" customHeight="1">
      <c r="B114" s="29"/>
      <c r="C114" s="124" t="s">
        <v>143</v>
      </c>
      <c r="D114" s="124" t="s">
        <v>130</v>
      </c>
      <c r="E114" s="125" t="s">
        <v>165</v>
      </c>
      <c r="F114" s="126" t="s">
        <v>166</v>
      </c>
      <c r="G114" s="127" t="s">
        <v>133</v>
      </c>
      <c r="H114" s="128">
        <v>79.450999999999993</v>
      </c>
      <c r="I114" s="129"/>
      <c r="J114" s="130">
        <f>ROUND(I114*H114,2)</f>
        <v>0</v>
      </c>
      <c r="K114" s="126" t="s">
        <v>134</v>
      </c>
      <c r="L114" s="29"/>
      <c r="M114" s="131" t="s">
        <v>19</v>
      </c>
      <c r="N114" s="132" t="s">
        <v>43</v>
      </c>
      <c r="P114" s="133">
        <f>O114*H114</f>
        <v>0</v>
      </c>
      <c r="Q114" s="133">
        <v>0</v>
      </c>
      <c r="R114" s="133">
        <f>Q114*H114</f>
        <v>0</v>
      </c>
      <c r="S114" s="133">
        <v>0</v>
      </c>
      <c r="T114" s="134">
        <f>S114*H114</f>
        <v>0</v>
      </c>
      <c r="AR114" s="135" t="s">
        <v>135</v>
      </c>
      <c r="AT114" s="135" t="s">
        <v>130</v>
      </c>
      <c r="AU114" s="135" t="s">
        <v>82</v>
      </c>
      <c r="AY114" s="14" t="s">
        <v>128</v>
      </c>
      <c r="BE114" s="136">
        <f>IF(N114="základní",J114,0)</f>
        <v>0</v>
      </c>
      <c r="BF114" s="136">
        <f>IF(N114="snížená",J114,0)</f>
        <v>0</v>
      </c>
      <c r="BG114" s="136">
        <f>IF(N114="zákl. přenesená",J114,0)</f>
        <v>0</v>
      </c>
      <c r="BH114" s="136">
        <f>IF(N114="sníž. přenesená",J114,0)</f>
        <v>0</v>
      </c>
      <c r="BI114" s="136">
        <f>IF(N114="nulová",J114,0)</f>
        <v>0</v>
      </c>
      <c r="BJ114" s="14" t="s">
        <v>80</v>
      </c>
      <c r="BK114" s="136">
        <f>ROUND(I114*H114,2)</f>
        <v>0</v>
      </c>
      <c r="BL114" s="14" t="s">
        <v>135</v>
      </c>
      <c r="BM114" s="135" t="s">
        <v>167</v>
      </c>
    </row>
    <row r="115" spans="2:65" s="1" customFormat="1" ht="29.25">
      <c r="B115" s="29"/>
      <c r="D115" s="137" t="s">
        <v>136</v>
      </c>
      <c r="F115" s="138" t="s">
        <v>168</v>
      </c>
      <c r="I115" s="139"/>
      <c r="L115" s="29"/>
      <c r="M115" s="140"/>
      <c r="T115" s="50"/>
      <c r="AT115" s="14" t="s">
        <v>136</v>
      </c>
      <c r="AU115" s="14" t="s">
        <v>82</v>
      </c>
    </row>
    <row r="116" spans="2:65" s="1" customFormat="1" ht="11.25">
      <c r="B116" s="29"/>
      <c r="D116" s="141" t="s">
        <v>138</v>
      </c>
      <c r="F116" s="142" t="s">
        <v>169</v>
      </c>
      <c r="I116" s="139"/>
      <c r="L116" s="29"/>
      <c r="M116" s="140"/>
      <c r="T116" s="50"/>
      <c r="AT116" s="14" t="s">
        <v>138</v>
      </c>
      <c r="AU116" s="14" t="s">
        <v>82</v>
      </c>
    </row>
    <row r="117" spans="2:65" s="1" customFormat="1" ht="16.5" customHeight="1">
      <c r="B117" s="29"/>
      <c r="C117" s="124" t="s">
        <v>170</v>
      </c>
      <c r="D117" s="124" t="s">
        <v>130</v>
      </c>
      <c r="E117" s="125" t="s">
        <v>171</v>
      </c>
      <c r="F117" s="126" t="s">
        <v>172</v>
      </c>
      <c r="G117" s="127" t="s">
        <v>133</v>
      </c>
      <c r="H117" s="128">
        <v>79.450999999999993</v>
      </c>
      <c r="I117" s="129"/>
      <c r="J117" s="130">
        <f>ROUND(I117*H117,2)</f>
        <v>0</v>
      </c>
      <c r="K117" s="126" t="s">
        <v>134</v>
      </c>
      <c r="L117" s="29"/>
      <c r="M117" s="131" t="s">
        <v>19</v>
      </c>
      <c r="N117" s="132" t="s">
        <v>43</v>
      </c>
      <c r="P117" s="133">
        <f>O117*H117</f>
        <v>0</v>
      </c>
      <c r="Q117" s="133">
        <v>0</v>
      </c>
      <c r="R117" s="133">
        <f>Q117*H117</f>
        <v>0</v>
      </c>
      <c r="S117" s="133">
        <v>0</v>
      </c>
      <c r="T117" s="134">
        <f>S117*H117</f>
        <v>0</v>
      </c>
      <c r="AR117" s="135" t="s">
        <v>135</v>
      </c>
      <c r="AT117" s="135" t="s">
        <v>130</v>
      </c>
      <c r="AU117" s="135" t="s">
        <v>82</v>
      </c>
      <c r="AY117" s="14" t="s">
        <v>128</v>
      </c>
      <c r="BE117" s="136">
        <f>IF(N117="základní",J117,0)</f>
        <v>0</v>
      </c>
      <c r="BF117" s="136">
        <f>IF(N117="snížená",J117,0)</f>
        <v>0</v>
      </c>
      <c r="BG117" s="136">
        <f>IF(N117="zákl. přenesená",J117,0)</f>
        <v>0</v>
      </c>
      <c r="BH117" s="136">
        <f>IF(N117="sníž. přenesená",J117,0)</f>
        <v>0</v>
      </c>
      <c r="BI117" s="136">
        <f>IF(N117="nulová",J117,0)</f>
        <v>0</v>
      </c>
      <c r="BJ117" s="14" t="s">
        <v>80</v>
      </c>
      <c r="BK117" s="136">
        <f>ROUND(I117*H117,2)</f>
        <v>0</v>
      </c>
      <c r="BL117" s="14" t="s">
        <v>135</v>
      </c>
      <c r="BM117" s="135" t="s">
        <v>173</v>
      </c>
    </row>
    <row r="118" spans="2:65" s="1" customFormat="1" ht="19.5">
      <c r="B118" s="29"/>
      <c r="D118" s="137" t="s">
        <v>136</v>
      </c>
      <c r="F118" s="138" t="s">
        <v>174</v>
      </c>
      <c r="I118" s="139"/>
      <c r="L118" s="29"/>
      <c r="M118" s="140"/>
      <c r="T118" s="50"/>
      <c r="AT118" s="14" t="s">
        <v>136</v>
      </c>
      <c r="AU118" s="14" t="s">
        <v>82</v>
      </c>
    </row>
    <row r="119" spans="2:65" s="1" customFormat="1" ht="11.25">
      <c r="B119" s="29"/>
      <c r="D119" s="141" t="s">
        <v>138</v>
      </c>
      <c r="F119" s="142" t="s">
        <v>175</v>
      </c>
      <c r="I119" s="139"/>
      <c r="L119" s="29"/>
      <c r="M119" s="140"/>
      <c r="T119" s="50"/>
      <c r="AT119" s="14" t="s">
        <v>138</v>
      </c>
      <c r="AU119" s="14" t="s">
        <v>82</v>
      </c>
    </row>
    <row r="120" spans="2:65" s="1" customFormat="1" ht="44.25" customHeight="1">
      <c r="B120" s="29"/>
      <c r="C120" s="124" t="s">
        <v>151</v>
      </c>
      <c r="D120" s="124" t="s">
        <v>130</v>
      </c>
      <c r="E120" s="125" t="s">
        <v>176</v>
      </c>
      <c r="F120" s="126" t="s">
        <v>177</v>
      </c>
      <c r="G120" s="127" t="s">
        <v>178</v>
      </c>
      <c r="H120" s="128">
        <v>115.20399999999999</v>
      </c>
      <c r="I120" s="129"/>
      <c r="J120" s="130">
        <f>ROUND(I120*H120,2)</f>
        <v>0</v>
      </c>
      <c r="K120" s="126" t="s">
        <v>134</v>
      </c>
      <c r="L120" s="29"/>
      <c r="M120" s="131" t="s">
        <v>19</v>
      </c>
      <c r="N120" s="132" t="s">
        <v>43</v>
      </c>
      <c r="P120" s="133">
        <f>O120*H120</f>
        <v>0</v>
      </c>
      <c r="Q120" s="133">
        <v>0</v>
      </c>
      <c r="R120" s="133">
        <f>Q120*H120</f>
        <v>0</v>
      </c>
      <c r="S120" s="133">
        <v>0</v>
      </c>
      <c r="T120" s="134">
        <f>S120*H120</f>
        <v>0</v>
      </c>
      <c r="AR120" s="135" t="s">
        <v>135</v>
      </c>
      <c r="AT120" s="135" t="s">
        <v>130</v>
      </c>
      <c r="AU120" s="135" t="s">
        <v>82</v>
      </c>
      <c r="AY120" s="14" t="s">
        <v>128</v>
      </c>
      <c r="BE120" s="136">
        <f>IF(N120="základní",J120,0)</f>
        <v>0</v>
      </c>
      <c r="BF120" s="136">
        <f>IF(N120="snížená",J120,0)</f>
        <v>0</v>
      </c>
      <c r="BG120" s="136">
        <f>IF(N120="zákl. přenesená",J120,0)</f>
        <v>0</v>
      </c>
      <c r="BH120" s="136">
        <f>IF(N120="sníž. přenesená",J120,0)</f>
        <v>0</v>
      </c>
      <c r="BI120" s="136">
        <f>IF(N120="nulová",J120,0)</f>
        <v>0</v>
      </c>
      <c r="BJ120" s="14" t="s">
        <v>80</v>
      </c>
      <c r="BK120" s="136">
        <f>ROUND(I120*H120,2)</f>
        <v>0</v>
      </c>
      <c r="BL120" s="14" t="s">
        <v>135</v>
      </c>
      <c r="BM120" s="135" t="s">
        <v>179</v>
      </c>
    </row>
    <row r="121" spans="2:65" s="1" customFormat="1" ht="29.25">
      <c r="B121" s="29"/>
      <c r="D121" s="137" t="s">
        <v>136</v>
      </c>
      <c r="F121" s="138" t="s">
        <v>180</v>
      </c>
      <c r="I121" s="139"/>
      <c r="L121" s="29"/>
      <c r="M121" s="140"/>
      <c r="T121" s="50"/>
      <c r="AT121" s="14" t="s">
        <v>136</v>
      </c>
      <c r="AU121" s="14" t="s">
        <v>82</v>
      </c>
    </row>
    <row r="122" spans="2:65" s="1" customFormat="1" ht="11.25">
      <c r="B122" s="29"/>
      <c r="D122" s="141" t="s">
        <v>138</v>
      </c>
      <c r="F122" s="142" t="s">
        <v>181</v>
      </c>
      <c r="I122" s="139"/>
      <c r="L122" s="29"/>
      <c r="M122" s="140"/>
      <c r="T122" s="50"/>
      <c r="AT122" s="14" t="s">
        <v>138</v>
      </c>
      <c r="AU122" s="14" t="s">
        <v>82</v>
      </c>
    </row>
    <row r="123" spans="2:65" s="1" customFormat="1" ht="24.2" customHeight="1">
      <c r="B123" s="29"/>
      <c r="C123" s="124" t="s">
        <v>182</v>
      </c>
      <c r="D123" s="124" t="s">
        <v>130</v>
      </c>
      <c r="E123" s="125" t="s">
        <v>183</v>
      </c>
      <c r="F123" s="126" t="s">
        <v>184</v>
      </c>
      <c r="G123" s="127" t="s">
        <v>142</v>
      </c>
      <c r="H123" s="128">
        <v>15.557</v>
      </c>
      <c r="I123" s="129"/>
      <c r="J123" s="130">
        <f>ROUND(I123*H123,2)</f>
        <v>0</v>
      </c>
      <c r="K123" s="126" t="s">
        <v>134</v>
      </c>
      <c r="L123" s="29"/>
      <c r="M123" s="131" t="s">
        <v>19</v>
      </c>
      <c r="N123" s="132" t="s">
        <v>43</v>
      </c>
      <c r="P123" s="133">
        <f>O123*H123</f>
        <v>0</v>
      </c>
      <c r="Q123" s="133">
        <v>0</v>
      </c>
      <c r="R123" s="133">
        <f>Q123*H123</f>
        <v>0</v>
      </c>
      <c r="S123" s="133">
        <v>0</v>
      </c>
      <c r="T123" s="134">
        <f>S123*H123</f>
        <v>0</v>
      </c>
      <c r="AR123" s="135" t="s">
        <v>135</v>
      </c>
      <c r="AT123" s="135" t="s">
        <v>130</v>
      </c>
      <c r="AU123" s="135" t="s">
        <v>82</v>
      </c>
      <c r="AY123" s="14" t="s">
        <v>128</v>
      </c>
      <c r="BE123" s="136">
        <f>IF(N123="základní",J123,0)</f>
        <v>0</v>
      </c>
      <c r="BF123" s="136">
        <f>IF(N123="snížená",J123,0)</f>
        <v>0</v>
      </c>
      <c r="BG123" s="136">
        <f>IF(N123="zákl. přenesená",J123,0)</f>
        <v>0</v>
      </c>
      <c r="BH123" s="136">
        <f>IF(N123="sníž. přenesená",J123,0)</f>
        <v>0</v>
      </c>
      <c r="BI123" s="136">
        <f>IF(N123="nulová",J123,0)</f>
        <v>0</v>
      </c>
      <c r="BJ123" s="14" t="s">
        <v>80</v>
      </c>
      <c r="BK123" s="136">
        <f>ROUND(I123*H123,2)</f>
        <v>0</v>
      </c>
      <c r="BL123" s="14" t="s">
        <v>135</v>
      </c>
      <c r="BM123" s="135" t="s">
        <v>185</v>
      </c>
    </row>
    <row r="124" spans="2:65" s="1" customFormat="1" ht="19.5">
      <c r="B124" s="29"/>
      <c r="D124" s="137" t="s">
        <v>136</v>
      </c>
      <c r="F124" s="138" t="s">
        <v>186</v>
      </c>
      <c r="I124" s="139"/>
      <c r="L124" s="29"/>
      <c r="M124" s="140"/>
      <c r="T124" s="50"/>
      <c r="AT124" s="14" t="s">
        <v>136</v>
      </c>
      <c r="AU124" s="14" t="s">
        <v>82</v>
      </c>
    </row>
    <row r="125" spans="2:65" s="1" customFormat="1" ht="11.25">
      <c r="B125" s="29"/>
      <c r="D125" s="141" t="s">
        <v>138</v>
      </c>
      <c r="F125" s="142" t="s">
        <v>187</v>
      </c>
      <c r="I125" s="139"/>
      <c r="L125" s="29"/>
      <c r="M125" s="140"/>
      <c r="T125" s="50"/>
      <c r="AT125" s="14" t="s">
        <v>138</v>
      </c>
      <c r="AU125" s="14" t="s">
        <v>82</v>
      </c>
    </row>
    <row r="126" spans="2:65" s="1" customFormat="1" ht="24.2" customHeight="1">
      <c r="B126" s="29"/>
      <c r="C126" s="124" t="s">
        <v>188</v>
      </c>
      <c r="D126" s="124" t="s">
        <v>130</v>
      </c>
      <c r="E126" s="125" t="s">
        <v>201</v>
      </c>
      <c r="F126" s="126" t="s">
        <v>202</v>
      </c>
      <c r="G126" s="127" t="s">
        <v>142</v>
      </c>
      <c r="H126" s="128">
        <v>24</v>
      </c>
      <c r="I126" s="129"/>
      <c r="J126" s="130">
        <f>ROUND(I126*H126,2)</f>
        <v>0</v>
      </c>
      <c r="K126" s="126" t="s">
        <v>134</v>
      </c>
      <c r="L126" s="29"/>
      <c r="M126" s="131" t="s">
        <v>19</v>
      </c>
      <c r="N126" s="132" t="s">
        <v>43</v>
      </c>
      <c r="P126" s="133">
        <f>O126*H126</f>
        <v>0</v>
      </c>
      <c r="Q126" s="133">
        <v>0</v>
      </c>
      <c r="R126" s="133">
        <f>Q126*H126</f>
        <v>0</v>
      </c>
      <c r="S126" s="133">
        <v>0</v>
      </c>
      <c r="T126" s="134">
        <f>S126*H126</f>
        <v>0</v>
      </c>
      <c r="AR126" s="135" t="s">
        <v>135</v>
      </c>
      <c r="AT126" s="135" t="s">
        <v>130</v>
      </c>
      <c r="AU126" s="135" t="s">
        <v>82</v>
      </c>
      <c r="AY126" s="14" t="s">
        <v>128</v>
      </c>
      <c r="BE126" s="136">
        <f>IF(N126="základní",J126,0)</f>
        <v>0</v>
      </c>
      <c r="BF126" s="136">
        <f>IF(N126="snížená",J126,0)</f>
        <v>0</v>
      </c>
      <c r="BG126" s="136">
        <f>IF(N126="zákl. přenesená",J126,0)</f>
        <v>0</v>
      </c>
      <c r="BH126" s="136">
        <f>IF(N126="sníž. přenesená",J126,0)</f>
        <v>0</v>
      </c>
      <c r="BI126" s="136">
        <f>IF(N126="nulová",J126,0)</f>
        <v>0</v>
      </c>
      <c r="BJ126" s="14" t="s">
        <v>80</v>
      </c>
      <c r="BK126" s="136">
        <f>ROUND(I126*H126,2)</f>
        <v>0</v>
      </c>
      <c r="BL126" s="14" t="s">
        <v>135</v>
      </c>
      <c r="BM126" s="135" t="s">
        <v>191</v>
      </c>
    </row>
    <row r="127" spans="2:65" s="1" customFormat="1" ht="19.5">
      <c r="B127" s="29"/>
      <c r="D127" s="137" t="s">
        <v>136</v>
      </c>
      <c r="F127" s="138" t="s">
        <v>204</v>
      </c>
      <c r="I127" s="139"/>
      <c r="L127" s="29"/>
      <c r="M127" s="140"/>
      <c r="T127" s="50"/>
      <c r="AT127" s="14" t="s">
        <v>136</v>
      </c>
      <c r="AU127" s="14" t="s">
        <v>82</v>
      </c>
    </row>
    <row r="128" spans="2:65" s="1" customFormat="1" ht="11.25">
      <c r="B128" s="29"/>
      <c r="D128" s="141" t="s">
        <v>138</v>
      </c>
      <c r="F128" s="142" t="s">
        <v>205</v>
      </c>
      <c r="I128" s="139"/>
      <c r="L128" s="29"/>
      <c r="M128" s="140"/>
      <c r="T128" s="50"/>
      <c r="AT128" s="14" t="s">
        <v>138</v>
      </c>
      <c r="AU128" s="14" t="s">
        <v>82</v>
      </c>
    </row>
    <row r="129" spans="2:65" s="1" customFormat="1" ht="24.2" customHeight="1">
      <c r="B129" s="29"/>
      <c r="C129" s="124" t="s">
        <v>195</v>
      </c>
      <c r="D129" s="124" t="s">
        <v>130</v>
      </c>
      <c r="E129" s="125" t="s">
        <v>477</v>
      </c>
      <c r="F129" s="126" t="s">
        <v>478</v>
      </c>
      <c r="G129" s="127" t="s">
        <v>142</v>
      </c>
      <c r="H129" s="128">
        <v>24</v>
      </c>
      <c r="I129" s="129"/>
      <c r="J129" s="130">
        <f>ROUND(I129*H129,2)</f>
        <v>0</v>
      </c>
      <c r="K129" s="126" t="s">
        <v>134</v>
      </c>
      <c r="L129" s="29"/>
      <c r="M129" s="131" t="s">
        <v>19</v>
      </c>
      <c r="N129" s="132" t="s">
        <v>43</v>
      </c>
      <c r="P129" s="133">
        <f>O129*H129</f>
        <v>0</v>
      </c>
      <c r="Q129" s="133">
        <v>0</v>
      </c>
      <c r="R129" s="133">
        <f>Q129*H129</f>
        <v>0</v>
      </c>
      <c r="S129" s="133">
        <v>0</v>
      </c>
      <c r="T129" s="134">
        <f>S129*H129</f>
        <v>0</v>
      </c>
      <c r="AR129" s="135" t="s">
        <v>135</v>
      </c>
      <c r="AT129" s="135" t="s">
        <v>130</v>
      </c>
      <c r="AU129" s="135" t="s">
        <v>82</v>
      </c>
      <c r="AY129" s="14" t="s">
        <v>128</v>
      </c>
      <c r="BE129" s="136">
        <f>IF(N129="základní",J129,0)</f>
        <v>0</v>
      </c>
      <c r="BF129" s="136">
        <f>IF(N129="snížená",J129,0)</f>
        <v>0</v>
      </c>
      <c r="BG129" s="136">
        <f>IF(N129="zákl. přenesená",J129,0)</f>
        <v>0</v>
      </c>
      <c r="BH129" s="136">
        <f>IF(N129="sníž. přenesená",J129,0)</f>
        <v>0</v>
      </c>
      <c r="BI129" s="136">
        <f>IF(N129="nulová",J129,0)</f>
        <v>0</v>
      </c>
      <c r="BJ129" s="14" t="s">
        <v>80</v>
      </c>
      <c r="BK129" s="136">
        <f>ROUND(I129*H129,2)</f>
        <v>0</v>
      </c>
      <c r="BL129" s="14" t="s">
        <v>135</v>
      </c>
      <c r="BM129" s="135" t="s">
        <v>198</v>
      </c>
    </row>
    <row r="130" spans="2:65" s="1" customFormat="1" ht="19.5">
      <c r="B130" s="29"/>
      <c r="D130" s="137" t="s">
        <v>136</v>
      </c>
      <c r="F130" s="138" t="s">
        <v>479</v>
      </c>
      <c r="I130" s="139"/>
      <c r="L130" s="29"/>
      <c r="M130" s="140"/>
      <c r="T130" s="50"/>
      <c r="AT130" s="14" t="s">
        <v>136</v>
      </c>
      <c r="AU130" s="14" t="s">
        <v>82</v>
      </c>
    </row>
    <row r="131" spans="2:65" s="1" customFormat="1" ht="11.25">
      <c r="B131" s="29"/>
      <c r="D131" s="141" t="s">
        <v>138</v>
      </c>
      <c r="F131" s="142" t="s">
        <v>480</v>
      </c>
      <c r="I131" s="139"/>
      <c r="L131" s="29"/>
      <c r="M131" s="140"/>
      <c r="T131" s="50"/>
      <c r="AT131" s="14" t="s">
        <v>138</v>
      </c>
      <c r="AU131" s="14" t="s">
        <v>82</v>
      </c>
    </row>
    <row r="132" spans="2:65" s="1" customFormat="1" ht="117">
      <c r="B132" s="29"/>
      <c r="D132" s="137" t="s">
        <v>146</v>
      </c>
      <c r="F132" s="143" t="s">
        <v>212</v>
      </c>
      <c r="I132" s="139"/>
      <c r="L132" s="29"/>
      <c r="M132" s="140"/>
      <c r="T132" s="50"/>
      <c r="AT132" s="14" t="s">
        <v>146</v>
      </c>
      <c r="AU132" s="14" t="s">
        <v>82</v>
      </c>
    </row>
    <row r="133" spans="2:65" s="1" customFormat="1" ht="16.5" customHeight="1">
      <c r="B133" s="29"/>
      <c r="C133" s="144" t="s">
        <v>156</v>
      </c>
      <c r="D133" s="144" t="s">
        <v>213</v>
      </c>
      <c r="E133" s="145" t="s">
        <v>214</v>
      </c>
      <c r="F133" s="146" t="s">
        <v>215</v>
      </c>
      <c r="G133" s="147" t="s">
        <v>216</v>
      </c>
      <c r="H133" s="148">
        <v>1.0169999999999999</v>
      </c>
      <c r="I133" s="149"/>
      <c r="J133" s="150">
        <f>ROUND(I133*H133,2)</f>
        <v>0</v>
      </c>
      <c r="K133" s="146" t="s">
        <v>134</v>
      </c>
      <c r="L133" s="151"/>
      <c r="M133" s="152" t="s">
        <v>19</v>
      </c>
      <c r="N133" s="153" t="s">
        <v>43</v>
      </c>
      <c r="P133" s="133">
        <f>O133*H133</f>
        <v>0</v>
      </c>
      <c r="Q133" s="133">
        <v>1E-3</v>
      </c>
      <c r="R133" s="133">
        <f>Q133*H133</f>
        <v>1.0169999999999999E-3</v>
      </c>
      <c r="S133" s="133">
        <v>0</v>
      </c>
      <c r="T133" s="134">
        <f>S133*H133</f>
        <v>0</v>
      </c>
      <c r="AR133" s="135" t="s">
        <v>151</v>
      </c>
      <c r="AT133" s="135" t="s">
        <v>213</v>
      </c>
      <c r="AU133" s="135" t="s">
        <v>82</v>
      </c>
      <c r="AY133" s="14" t="s">
        <v>128</v>
      </c>
      <c r="BE133" s="136">
        <f>IF(N133="základní",J133,0)</f>
        <v>0</v>
      </c>
      <c r="BF133" s="136">
        <f>IF(N133="snížená",J133,0)</f>
        <v>0</v>
      </c>
      <c r="BG133" s="136">
        <f>IF(N133="zákl. přenesená",J133,0)</f>
        <v>0</v>
      </c>
      <c r="BH133" s="136">
        <f>IF(N133="sníž. přenesená",J133,0)</f>
        <v>0</v>
      </c>
      <c r="BI133" s="136">
        <f>IF(N133="nulová",J133,0)</f>
        <v>0</v>
      </c>
      <c r="BJ133" s="14" t="s">
        <v>80</v>
      </c>
      <c r="BK133" s="136">
        <f>ROUND(I133*H133,2)</f>
        <v>0</v>
      </c>
      <c r="BL133" s="14" t="s">
        <v>135</v>
      </c>
      <c r="BM133" s="135" t="s">
        <v>203</v>
      </c>
    </row>
    <row r="134" spans="2:65" s="1" customFormat="1" ht="11.25">
      <c r="B134" s="29"/>
      <c r="D134" s="137" t="s">
        <v>136</v>
      </c>
      <c r="F134" s="138" t="s">
        <v>215</v>
      </c>
      <c r="I134" s="139"/>
      <c r="L134" s="29"/>
      <c r="M134" s="140"/>
      <c r="T134" s="50"/>
      <c r="AT134" s="14" t="s">
        <v>136</v>
      </c>
      <c r="AU134" s="14" t="s">
        <v>82</v>
      </c>
    </row>
    <row r="135" spans="2:65" s="1" customFormat="1" ht="16.5" customHeight="1">
      <c r="B135" s="29"/>
      <c r="C135" s="124" t="s">
        <v>206</v>
      </c>
      <c r="D135" s="124" t="s">
        <v>130</v>
      </c>
      <c r="E135" s="125" t="s">
        <v>218</v>
      </c>
      <c r="F135" s="126" t="s">
        <v>219</v>
      </c>
      <c r="G135" s="127" t="s">
        <v>220</v>
      </c>
      <c r="H135" s="128">
        <v>8.9600000000000009</v>
      </c>
      <c r="I135" s="129"/>
      <c r="J135" s="130">
        <f>ROUND(I135*H135,2)</f>
        <v>0</v>
      </c>
      <c r="K135" s="126" t="s">
        <v>134</v>
      </c>
      <c r="L135" s="29"/>
      <c r="M135" s="131" t="s">
        <v>19</v>
      </c>
      <c r="N135" s="132" t="s">
        <v>43</v>
      </c>
      <c r="P135" s="133">
        <f>O135*H135</f>
        <v>0</v>
      </c>
      <c r="Q135" s="133">
        <v>0</v>
      </c>
      <c r="R135" s="133">
        <f>Q135*H135</f>
        <v>0</v>
      </c>
      <c r="S135" s="133">
        <v>0.23</v>
      </c>
      <c r="T135" s="134">
        <f>S135*H135</f>
        <v>2.0608000000000004</v>
      </c>
      <c r="AR135" s="135" t="s">
        <v>135</v>
      </c>
      <c r="AT135" s="135" t="s">
        <v>130</v>
      </c>
      <c r="AU135" s="135" t="s">
        <v>82</v>
      </c>
      <c r="AY135" s="14" t="s">
        <v>128</v>
      </c>
      <c r="BE135" s="136">
        <f>IF(N135="základní",J135,0)</f>
        <v>0</v>
      </c>
      <c r="BF135" s="136">
        <f>IF(N135="snížená",J135,0)</f>
        <v>0</v>
      </c>
      <c r="BG135" s="136">
        <f>IF(N135="zákl. přenesená",J135,0)</f>
        <v>0</v>
      </c>
      <c r="BH135" s="136">
        <f>IF(N135="sníž. přenesená",J135,0)</f>
        <v>0</v>
      </c>
      <c r="BI135" s="136">
        <f>IF(N135="nulová",J135,0)</f>
        <v>0</v>
      </c>
      <c r="BJ135" s="14" t="s">
        <v>80</v>
      </c>
      <c r="BK135" s="136">
        <f>ROUND(I135*H135,2)</f>
        <v>0</v>
      </c>
      <c r="BL135" s="14" t="s">
        <v>135</v>
      </c>
      <c r="BM135" s="135" t="s">
        <v>209</v>
      </c>
    </row>
    <row r="136" spans="2:65" s="1" customFormat="1" ht="29.25">
      <c r="B136" s="29"/>
      <c r="D136" s="137" t="s">
        <v>136</v>
      </c>
      <c r="F136" s="138" t="s">
        <v>222</v>
      </c>
      <c r="I136" s="139"/>
      <c r="L136" s="29"/>
      <c r="M136" s="140"/>
      <c r="T136" s="50"/>
      <c r="AT136" s="14" t="s">
        <v>136</v>
      </c>
      <c r="AU136" s="14" t="s">
        <v>82</v>
      </c>
    </row>
    <row r="137" spans="2:65" s="1" customFormat="1" ht="11.25">
      <c r="B137" s="29"/>
      <c r="D137" s="141" t="s">
        <v>138</v>
      </c>
      <c r="F137" s="142" t="s">
        <v>223</v>
      </c>
      <c r="I137" s="139"/>
      <c r="L137" s="29"/>
      <c r="M137" s="140"/>
      <c r="T137" s="50"/>
      <c r="AT137" s="14" t="s">
        <v>138</v>
      </c>
      <c r="AU137" s="14" t="s">
        <v>82</v>
      </c>
    </row>
    <row r="138" spans="2:65" s="1" customFormat="1" ht="156">
      <c r="B138" s="29"/>
      <c r="D138" s="137" t="s">
        <v>146</v>
      </c>
      <c r="F138" s="143" t="s">
        <v>224</v>
      </c>
      <c r="I138" s="139"/>
      <c r="L138" s="29"/>
      <c r="M138" s="140"/>
      <c r="T138" s="50"/>
      <c r="AT138" s="14" t="s">
        <v>146</v>
      </c>
      <c r="AU138" s="14" t="s">
        <v>82</v>
      </c>
    </row>
    <row r="139" spans="2:65" s="1" customFormat="1" ht="24.2" customHeight="1">
      <c r="B139" s="29"/>
      <c r="C139" s="124" t="s">
        <v>162</v>
      </c>
      <c r="D139" s="124" t="s">
        <v>130</v>
      </c>
      <c r="E139" s="125" t="s">
        <v>436</v>
      </c>
      <c r="F139" s="126" t="s">
        <v>437</v>
      </c>
      <c r="G139" s="127" t="s">
        <v>142</v>
      </c>
      <c r="H139" s="128">
        <v>7.1680000000000001</v>
      </c>
      <c r="I139" s="129"/>
      <c r="J139" s="130">
        <f>ROUND(I139*H139,2)</f>
        <v>0</v>
      </c>
      <c r="K139" s="126" t="s">
        <v>134</v>
      </c>
      <c r="L139" s="29"/>
      <c r="M139" s="131" t="s">
        <v>19</v>
      </c>
      <c r="N139" s="132" t="s">
        <v>43</v>
      </c>
      <c r="P139" s="133">
        <f>O139*H139</f>
        <v>0</v>
      </c>
      <c r="Q139" s="133">
        <v>0</v>
      </c>
      <c r="R139" s="133">
        <f>Q139*H139</f>
        <v>0</v>
      </c>
      <c r="S139" s="133">
        <v>0.22</v>
      </c>
      <c r="T139" s="134">
        <f>S139*H139</f>
        <v>1.5769600000000001</v>
      </c>
      <c r="AR139" s="135" t="s">
        <v>135</v>
      </c>
      <c r="AT139" s="135" t="s">
        <v>130</v>
      </c>
      <c r="AU139" s="135" t="s">
        <v>82</v>
      </c>
      <c r="AY139" s="14" t="s">
        <v>128</v>
      </c>
      <c r="BE139" s="136">
        <f>IF(N139="základní",J139,0)</f>
        <v>0</v>
      </c>
      <c r="BF139" s="136">
        <f>IF(N139="snížená",J139,0)</f>
        <v>0</v>
      </c>
      <c r="BG139" s="136">
        <f>IF(N139="zákl. přenesená",J139,0)</f>
        <v>0</v>
      </c>
      <c r="BH139" s="136">
        <f>IF(N139="sníž. přenesená",J139,0)</f>
        <v>0</v>
      </c>
      <c r="BI139" s="136">
        <f>IF(N139="nulová",J139,0)</f>
        <v>0</v>
      </c>
      <c r="BJ139" s="14" t="s">
        <v>80</v>
      </c>
      <c r="BK139" s="136">
        <f>ROUND(I139*H139,2)</f>
        <v>0</v>
      </c>
      <c r="BL139" s="14" t="s">
        <v>135</v>
      </c>
      <c r="BM139" s="135" t="s">
        <v>217</v>
      </c>
    </row>
    <row r="140" spans="2:65" s="1" customFormat="1" ht="29.25">
      <c r="B140" s="29"/>
      <c r="D140" s="137" t="s">
        <v>136</v>
      </c>
      <c r="F140" s="138" t="s">
        <v>438</v>
      </c>
      <c r="I140" s="139"/>
      <c r="L140" s="29"/>
      <c r="M140" s="140"/>
      <c r="T140" s="50"/>
      <c r="AT140" s="14" t="s">
        <v>136</v>
      </c>
      <c r="AU140" s="14" t="s">
        <v>82</v>
      </c>
    </row>
    <row r="141" spans="2:65" s="1" customFormat="1" ht="11.25">
      <c r="B141" s="29"/>
      <c r="D141" s="141" t="s">
        <v>138</v>
      </c>
      <c r="F141" s="142" t="s">
        <v>439</v>
      </c>
      <c r="I141" s="139"/>
      <c r="L141" s="29"/>
      <c r="M141" s="140"/>
      <c r="T141" s="50"/>
      <c r="AT141" s="14" t="s">
        <v>138</v>
      </c>
      <c r="AU141" s="14" t="s">
        <v>82</v>
      </c>
    </row>
    <row r="142" spans="2:65" s="1" customFormat="1" ht="253.5">
      <c r="B142" s="29"/>
      <c r="D142" s="137" t="s">
        <v>146</v>
      </c>
      <c r="F142" s="143" t="s">
        <v>440</v>
      </c>
      <c r="I142" s="139"/>
      <c r="L142" s="29"/>
      <c r="M142" s="140"/>
      <c r="T142" s="50"/>
      <c r="AT142" s="14" t="s">
        <v>146</v>
      </c>
      <c r="AU142" s="14" t="s">
        <v>82</v>
      </c>
    </row>
    <row r="143" spans="2:65" s="1" customFormat="1" ht="24.2" customHeight="1">
      <c r="B143" s="29"/>
      <c r="C143" s="124" t="s">
        <v>8</v>
      </c>
      <c r="D143" s="124" t="s">
        <v>130</v>
      </c>
      <c r="E143" s="125" t="s">
        <v>426</v>
      </c>
      <c r="F143" s="126" t="s">
        <v>427</v>
      </c>
      <c r="G143" s="127" t="s">
        <v>428</v>
      </c>
      <c r="H143" s="128">
        <v>3</v>
      </c>
      <c r="I143" s="129"/>
      <c r="J143" s="130">
        <f>ROUND(I143*H143,2)</f>
        <v>0</v>
      </c>
      <c r="K143" s="126" t="s">
        <v>134</v>
      </c>
      <c r="L143" s="29"/>
      <c r="M143" s="131" t="s">
        <v>19</v>
      </c>
      <c r="N143" s="132" t="s">
        <v>43</v>
      </c>
      <c r="P143" s="133">
        <f>O143*H143</f>
        <v>0</v>
      </c>
      <c r="Q143" s="133">
        <v>0</v>
      </c>
      <c r="R143" s="133">
        <f>Q143*H143</f>
        <v>0</v>
      </c>
      <c r="S143" s="133">
        <v>0</v>
      </c>
      <c r="T143" s="134">
        <f>S143*H143</f>
        <v>0</v>
      </c>
      <c r="AR143" s="135" t="s">
        <v>135</v>
      </c>
      <c r="AT143" s="135" t="s">
        <v>130</v>
      </c>
      <c r="AU143" s="135" t="s">
        <v>82</v>
      </c>
      <c r="AY143" s="14" t="s">
        <v>128</v>
      </c>
      <c r="BE143" s="136">
        <f>IF(N143="základní",J143,0)</f>
        <v>0</v>
      </c>
      <c r="BF143" s="136">
        <f>IF(N143="snížená",J143,0)</f>
        <v>0</v>
      </c>
      <c r="BG143" s="136">
        <f>IF(N143="zákl. přenesená",J143,0)</f>
        <v>0</v>
      </c>
      <c r="BH143" s="136">
        <f>IF(N143="sníž. přenesená",J143,0)</f>
        <v>0</v>
      </c>
      <c r="BI143" s="136">
        <f>IF(N143="nulová",J143,0)</f>
        <v>0</v>
      </c>
      <c r="BJ143" s="14" t="s">
        <v>80</v>
      </c>
      <c r="BK143" s="136">
        <f>ROUND(I143*H143,2)</f>
        <v>0</v>
      </c>
      <c r="BL143" s="14" t="s">
        <v>135</v>
      </c>
      <c r="BM143" s="135" t="s">
        <v>221</v>
      </c>
    </row>
    <row r="144" spans="2:65" s="1" customFormat="1" ht="19.5">
      <c r="B144" s="29"/>
      <c r="D144" s="137" t="s">
        <v>136</v>
      </c>
      <c r="F144" s="138" t="s">
        <v>429</v>
      </c>
      <c r="I144" s="139"/>
      <c r="L144" s="29"/>
      <c r="M144" s="140"/>
      <c r="T144" s="50"/>
      <c r="AT144" s="14" t="s">
        <v>136</v>
      </c>
      <c r="AU144" s="14" t="s">
        <v>82</v>
      </c>
    </row>
    <row r="145" spans="2:65" s="1" customFormat="1" ht="11.25">
      <c r="B145" s="29"/>
      <c r="D145" s="141" t="s">
        <v>138</v>
      </c>
      <c r="F145" s="142" t="s">
        <v>430</v>
      </c>
      <c r="I145" s="139"/>
      <c r="L145" s="29"/>
      <c r="M145" s="140"/>
      <c r="T145" s="50"/>
      <c r="AT145" s="14" t="s">
        <v>138</v>
      </c>
      <c r="AU145" s="14" t="s">
        <v>82</v>
      </c>
    </row>
    <row r="146" spans="2:65" s="1" customFormat="1" ht="214.5">
      <c r="B146" s="29"/>
      <c r="D146" s="137" t="s">
        <v>146</v>
      </c>
      <c r="F146" s="143" t="s">
        <v>431</v>
      </c>
      <c r="I146" s="139"/>
      <c r="L146" s="29"/>
      <c r="M146" s="140"/>
      <c r="T146" s="50"/>
      <c r="AT146" s="14" t="s">
        <v>146</v>
      </c>
      <c r="AU146" s="14" t="s">
        <v>82</v>
      </c>
    </row>
    <row r="147" spans="2:65" s="11" customFormat="1" ht="22.9" customHeight="1">
      <c r="B147" s="112"/>
      <c r="D147" s="113" t="s">
        <v>71</v>
      </c>
      <c r="E147" s="122" t="s">
        <v>82</v>
      </c>
      <c r="F147" s="122" t="s">
        <v>225</v>
      </c>
      <c r="I147" s="115"/>
      <c r="J147" s="123">
        <f>BK147</f>
        <v>0</v>
      </c>
      <c r="L147" s="112"/>
      <c r="M147" s="117"/>
      <c r="P147" s="118">
        <f>SUM(P148:P151)</f>
        <v>0</v>
      </c>
      <c r="R147" s="118">
        <f>SUM(R148:R151)</f>
        <v>6.0588000000000006</v>
      </c>
      <c r="T147" s="119">
        <f>SUM(T148:T151)</f>
        <v>0</v>
      </c>
      <c r="AR147" s="113" t="s">
        <v>80</v>
      </c>
      <c r="AT147" s="120" t="s">
        <v>71</v>
      </c>
      <c r="AU147" s="120" t="s">
        <v>80</v>
      </c>
      <c r="AY147" s="113" t="s">
        <v>128</v>
      </c>
      <c r="BK147" s="121">
        <f>SUM(BK148:BK151)</f>
        <v>0</v>
      </c>
    </row>
    <row r="148" spans="2:65" s="1" customFormat="1" ht="24.2" customHeight="1">
      <c r="B148" s="29"/>
      <c r="C148" s="124" t="s">
        <v>167</v>
      </c>
      <c r="D148" s="124" t="s">
        <v>130</v>
      </c>
      <c r="E148" s="125" t="s">
        <v>226</v>
      </c>
      <c r="F148" s="126" t="s">
        <v>227</v>
      </c>
      <c r="G148" s="127" t="s">
        <v>133</v>
      </c>
      <c r="H148" s="128">
        <v>2.8050000000000002</v>
      </c>
      <c r="I148" s="129"/>
      <c r="J148" s="130">
        <f>ROUND(I148*H148,2)</f>
        <v>0</v>
      </c>
      <c r="K148" s="126" t="s">
        <v>134</v>
      </c>
      <c r="L148" s="29"/>
      <c r="M148" s="131" t="s">
        <v>19</v>
      </c>
      <c r="N148" s="132" t="s">
        <v>43</v>
      </c>
      <c r="P148" s="133">
        <f>O148*H148</f>
        <v>0</v>
      </c>
      <c r="Q148" s="133">
        <v>2.16</v>
      </c>
      <c r="R148" s="133">
        <f>Q148*H148</f>
        <v>6.0588000000000006</v>
      </c>
      <c r="S148" s="133">
        <v>0</v>
      </c>
      <c r="T148" s="134">
        <f>S148*H148</f>
        <v>0</v>
      </c>
      <c r="AR148" s="135" t="s">
        <v>135</v>
      </c>
      <c r="AT148" s="135" t="s">
        <v>130</v>
      </c>
      <c r="AU148" s="135" t="s">
        <v>82</v>
      </c>
      <c r="AY148" s="14" t="s">
        <v>128</v>
      </c>
      <c r="BE148" s="136">
        <f>IF(N148="základní",J148,0)</f>
        <v>0</v>
      </c>
      <c r="BF148" s="136">
        <f>IF(N148="snížená",J148,0)</f>
        <v>0</v>
      </c>
      <c r="BG148" s="136">
        <f>IF(N148="zákl. přenesená",J148,0)</f>
        <v>0</v>
      </c>
      <c r="BH148" s="136">
        <f>IF(N148="sníž. přenesená",J148,0)</f>
        <v>0</v>
      </c>
      <c r="BI148" s="136">
        <f>IF(N148="nulová",J148,0)</f>
        <v>0</v>
      </c>
      <c r="BJ148" s="14" t="s">
        <v>80</v>
      </c>
      <c r="BK148" s="136">
        <f>ROUND(I148*H148,2)</f>
        <v>0</v>
      </c>
      <c r="BL148" s="14" t="s">
        <v>135</v>
      </c>
      <c r="BM148" s="135" t="s">
        <v>228</v>
      </c>
    </row>
    <row r="149" spans="2:65" s="1" customFormat="1" ht="19.5">
      <c r="B149" s="29"/>
      <c r="D149" s="137" t="s">
        <v>136</v>
      </c>
      <c r="F149" s="138" t="s">
        <v>229</v>
      </c>
      <c r="I149" s="139"/>
      <c r="L149" s="29"/>
      <c r="M149" s="140"/>
      <c r="T149" s="50"/>
      <c r="AT149" s="14" t="s">
        <v>136</v>
      </c>
      <c r="AU149" s="14" t="s">
        <v>82</v>
      </c>
    </row>
    <row r="150" spans="2:65" s="1" customFormat="1" ht="11.25">
      <c r="B150" s="29"/>
      <c r="D150" s="141" t="s">
        <v>138</v>
      </c>
      <c r="F150" s="142" t="s">
        <v>230</v>
      </c>
      <c r="I150" s="139"/>
      <c r="L150" s="29"/>
      <c r="M150" s="140"/>
      <c r="T150" s="50"/>
      <c r="AT150" s="14" t="s">
        <v>138</v>
      </c>
      <c r="AU150" s="14" t="s">
        <v>82</v>
      </c>
    </row>
    <row r="151" spans="2:65" s="1" customFormat="1" ht="58.5">
      <c r="B151" s="29"/>
      <c r="D151" s="137" t="s">
        <v>146</v>
      </c>
      <c r="F151" s="143" t="s">
        <v>231</v>
      </c>
      <c r="I151" s="139"/>
      <c r="L151" s="29"/>
      <c r="M151" s="140"/>
      <c r="T151" s="50"/>
      <c r="AT151" s="14" t="s">
        <v>146</v>
      </c>
      <c r="AU151" s="14" t="s">
        <v>82</v>
      </c>
    </row>
    <row r="152" spans="2:65" s="11" customFormat="1" ht="22.9" customHeight="1">
      <c r="B152" s="112"/>
      <c r="D152" s="113" t="s">
        <v>71</v>
      </c>
      <c r="E152" s="122" t="s">
        <v>148</v>
      </c>
      <c r="F152" s="122" t="s">
        <v>232</v>
      </c>
      <c r="I152" s="115"/>
      <c r="J152" s="123">
        <f>BK152</f>
        <v>0</v>
      </c>
      <c r="L152" s="112"/>
      <c r="M152" s="117"/>
      <c r="P152" s="118">
        <f>SUM(P153:P158)</f>
        <v>0</v>
      </c>
      <c r="R152" s="118">
        <f>SUM(R153:R158)</f>
        <v>1.1325E-3</v>
      </c>
      <c r="T152" s="119">
        <f>SUM(T153:T158)</f>
        <v>0</v>
      </c>
      <c r="AR152" s="113" t="s">
        <v>80</v>
      </c>
      <c r="AT152" s="120" t="s">
        <v>71</v>
      </c>
      <c r="AU152" s="120" t="s">
        <v>80</v>
      </c>
      <c r="AY152" s="113" t="s">
        <v>128</v>
      </c>
      <c r="BK152" s="121">
        <f>SUM(BK153:BK158)</f>
        <v>0</v>
      </c>
    </row>
    <row r="153" spans="2:65" s="1" customFormat="1" ht="21.75" customHeight="1">
      <c r="B153" s="29"/>
      <c r="C153" s="124" t="s">
        <v>233</v>
      </c>
      <c r="D153" s="124" t="s">
        <v>130</v>
      </c>
      <c r="E153" s="125" t="s">
        <v>234</v>
      </c>
      <c r="F153" s="126" t="s">
        <v>235</v>
      </c>
      <c r="G153" s="127" t="s">
        <v>133</v>
      </c>
      <c r="H153" s="128">
        <v>10.298999999999999</v>
      </c>
      <c r="I153" s="129"/>
      <c r="J153" s="130">
        <f>ROUND(I153*H153,2)</f>
        <v>0</v>
      </c>
      <c r="K153" s="126" t="s">
        <v>19</v>
      </c>
      <c r="L153" s="29"/>
      <c r="M153" s="131" t="s">
        <v>19</v>
      </c>
      <c r="N153" s="132" t="s">
        <v>43</v>
      </c>
      <c r="P153" s="133">
        <f>O153*H153</f>
        <v>0</v>
      </c>
      <c r="Q153" s="133">
        <v>0</v>
      </c>
      <c r="R153" s="133">
        <f>Q153*H153</f>
        <v>0</v>
      </c>
      <c r="S153" s="133">
        <v>0</v>
      </c>
      <c r="T153" s="134">
        <f>S153*H153</f>
        <v>0</v>
      </c>
      <c r="AR153" s="135" t="s">
        <v>135</v>
      </c>
      <c r="AT153" s="135" t="s">
        <v>130</v>
      </c>
      <c r="AU153" s="135" t="s">
        <v>82</v>
      </c>
      <c r="AY153" s="14" t="s">
        <v>128</v>
      </c>
      <c r="BE153" s="136">
        <f>IF(N153="základní",J153,0)</f>
        <v>0</v>
      </c>
      <c r="BF153" s="136">
        <f>IF(N153="snížená",J153,0)</f>
        <v>0</v>
      </c>
      <c r="BG153" s="136">
        <f>IF(N153="zákl. přenesená",J153,0)</f>
        <v>0</v>
      </c>
      <c r="BH153" s="136">
        <f>IF(N153="sníž. přenesená",J153,0)</f>
        <v>0</v>
      </c>
      <c r="BI153" s="136">
        <f>IF(N153="nulová",J153,0)</f>
        <v>0</v>
      </c>
      <c r="BJ153" s="14" t="s">
        <v>80</v>
      </c>
      <c r="BK153" s="136">
        <f>ROUND(I153*H153,2)</f>
        <v>0</v>
      </c>
      <c r="BL153" s="14" t="s">
        <v>135</v>
      </c>
      <c r="BM153" s="135" t="s">
        <v>236</v>
      </c>
    </row>
    <row r="154" spans="2:65" s="1" customFormat="1" ht="11.25">
      <c r="B154" s="29"/>
      <c r="D154" s="137" t="s">
        <v>136</v>
      </c>
      <c r="F154" s="138" t="s">
        <v>235</v>
      </c>
      <c r="I154" s="139"/>
      <c r="L154" s="29"/>
      <c r="M154" s="140"/>
      <c r="T154" s="50"/>
      <c r="AT154" s="14" t="s">
        <v>136</v>
      </c>
      <c r="AU154" s="14" t="s">
        <v>82</v>
      </c>
    </row>
    <row r="155" spans="2:65" s="1" customFormat="1" ht="24.2" customHeight="1">
      <c r="B155" s="29"/>
      <c r="C155" s="124" t="s">
        <v>173</v>
      </c>
      <c r="D155" s="124" t="s">
        <v>130</v>
      </c>
      <c r="E155" s="125" t="s">
        <v>237</v>
      </c>
      <c r="F155" s="126" t="s">
        <v>238</v>
      </c>
      <c r="G155" s="127" t="s">
        <v>220</v>
      </c>
      <c r="H155" s="128">
        <v>0.75</v>
      </c>
      <c r="I155" s="129"/>
      <c r="J155" s="130">
        <f>ROUND(I155*H155,2)</f>
        <v>0</v>
      </c>
      <c r="K155" s="126" t="s">
        <v>134</v>
      </c>
      <c r="L155" s="29"/>
      <c r="M155" s="131" t="s">
        <v>19</v>
      </c>
      <c r="N155" s="132" t="s">
        <v>43</v>
      </c>
      <c r="P155" s="133">
        <f>O155*H155</f>
        <v>0</v>
      </c>
      <c r="Q155" s="133">
        <v>1.5100000000000001E-3</v>
      </c>
      <c r="R155" s="133">
        <f>Q155*H155</f>
        <v>1.1325E-3</v>
      </c>
      <c r="S155" s="133">
        <v>0</v>
      </c>
      <c r="T155" s="134">
        <f>S155*H155</f>
        <v>0</v>
      </c>
      <c r="AR155" s="135" t="s">
        <v>135</v>
      </c>
      <c r="AT155" s="135" t="s">
        <v>130</v>
      </c>
      <c r="AU155" s="135" t="s">
        <v>82</v>
      </c>
      <c r="AY155" s="14" t="s">
        <v>128</v>
      </c>
      <c r="BE155" s="136">
        <f>IF(N155="základní",J155,0)</f>
        <v>0</v>
      </c>
      <c r="BF155" s="136">
        <f>IF(N155="snížená",J155,0)</f>
        <v>0</v>
      </c>
      <c r="BG155" s="136">
        <f>IF(N155="zákl. přenesená",J155,0)</f>
        <v>0</v>
      </c>
      <c r="BH155" s="136">
        <f>IF(N155="sníž. přenesená",J155,0)</f>
        <v>0</v>
      </c>
      <c r="BI155" s="136">
        <f>IF(N155="nulová",J155,0)</f>
        <v>0</v>
      </c>
      <c r="BJ155" s="14" t="s">
        <v>80</v>
      </c>
      <c r="BK155" s="136">
        <f>ROUND(I155*H155,2)</f>
        <v>0</v>
      </c>
      <c r="BL155" s="14" t="s">
        <v>135</v>
      </c>
      <c r="BM155" s="135" t="s">
        <v>239</v>
      </c>
    </row>
    <row r="156" spans="2:65" s="1" customFormat="1" ht="11.25">
      <c r="B156" s="29"/>
      <c r="D156" s="137" t="s">
        <v>136</v>
      </c>
      <c r="F156" s="138" t="s">
        <v>240</v>
      </c>
      <c r="I156" s="139"/>
      <c r="L156" s="29"/>
      <c r="M156" s="140"/>
      <c r="T156" s="50"/>
      <c r="AT156" s="14" t="s">
        <v>136</v>
      </c>
      <c r="AU156" s="14" t="s">
        <v>82</v>
      </c>
    </row>
    <row r="157" spans="2:65" s="1" customFormat="1" ht="11.25">
      <c r="B157" s="29"/>
      <c r="D157" s="141" t="s">
        <v>138</v>
      </c>
      <c r="F157" s="142" t="s">
        <v>241</v>
      </c>
      <c r="I157" s="139"/>
      <c r="L157" s="29"/>
      <c r="M157" s="140"/>
      <c r="T157" s="50"/>
      <c r="AT157" s="14" t="s">
        <v>138</v>
      </c>
      <c r="AU157" s="14" t="s">
        <v>82</v>
      </c>
    </row>
    <row r="158" spans="2:65" s="1" customFormat="1" ht="48.75">
      <c r="B158" s="29"/>
      <c r="D158" s="137" t="s">
        <v>146</v>
      </c>
      <c r="F158" s="143" t="s">
        <v>242</v>
      </c>
      <c r="I158" s="139"/>
      <c r="L158" s="29"/>
      <c r="M158" s="140"/>
      <c r="T158" s="50"/>
      <c r="AT158" s="14" t="s">
        <v>146</v>
      </c>
      <c r="AU158" s="14" t="s">
        <v>82</v>
      </c>
    </row>
    <row r="159" spans="2:65" s="11" customFormat="1" ht="22.9" customHeight="1">
      <c r="B159" s="112"/>
      <c r="D159" s="113" t="s">
        <v>71</v>
      </c>
      <c r="E159" s="122" t="s">
        <v>159</v>
      </c>
      <c r="F159" s="122" t="s">
        <v>254</v>
      </c>
      <c r="I159" s="115"/>
      <c r="J159" s="123">
        <f>BK159</f>
        <v>0</v>
      </c>
      <c r="L159" s="112"/>
      <c r="M159" s="117"/>
      <c r="P159" s="118">
        <f>SUM(P160:P169)</f>
        <v>0</v>
      </c>
      <c r="R159" s="118">
        <f>SUM(R160:R169)</f>
        <v>9.6487372799999989</v>
      </c>
      <c r="T159" s="119">
        <f>SUM(T160:T169)</f>
        <v>0</v>
      </c>
      <c r="AR159" s="113" t="s">
        <v>80</v>
      </c>
      <c r="AT159" s="120" t="s">
        <v>71</v>
      </c>
      <c r="AU159" s="120" t="s">
        <v>80</v>
      </c>
      <c r="AY159" s="113" t="s">
        <v>128</v>
      </c>
      <c r="BK159" s="121">
        <f>SUM(BK160:BK169)</f>
        <v>0</v>
      </c>
    </row>
    <row r="160" spans="2:65" s="1" customFormat="1" ht="37.9" customHeight="1">
      <c r="B160" s="29"/>
      <c r="C160" s="124" t="s">
        <v>244</v>
      </c>
      <c r="D160" s="124" t="s">
        <v>130</v>
      </c>
      <c r="E160" s="125" t="s">
        <v>441</v>
      </c>
      <c r="F160" s="126" t="s">
        <v>442</v>
      </c>
      <c r="G160" s="127" t="s">
        <v>142</v>
      </c>
      <c r="H160" s="128">
        <v>7.1680000000000001</v>
      </c>
      <c r="I160" s="129"/>
      <c r="J160" s="130">
        <f>ROUND(I160*H160,2)</f>
        <v>0</v>
      </c>
      <c r="K160" s="126" t="s">
        <v>134</v>
      </c>
      <c r="L160" s="29"/>
      <c r="M160" s="131" t="s">
        <v>19</v>
      </c>
      <c r="N160" s="132" t="s">
        <v>43</v>
      </c>
      <c r="P160" s="133">
        <f>O160*H160</f>
        <v>0</v>
      </c>
      <c r="Q160" s="133">
        <v>0.26375999999999999</v>
      </c>
      <c r="R160" s="133">
        <f>Q160*H160</f>
        <v>1.89063168</v>
      </c>
      <c r="S160" s="133">
        <v>0</v>
      </c>
      <c r="T160" s="134">
        <f>S160*H160</f>
        <v>0</v>
      </c>
      <c r="AR160" s="135" t="s">
        <v>135</v>
      </c>
      <c r="AT160" s="135" t="s">
        <v>130</v>
      </c>
      <c r="AU160" s="135" t="s">
        <v>82</v>
      </c>
      <c r="AY160" s="14" t="s">
        <v>128</v>
      </c>
      <c r="BE160" s="136">
        <f>IF(N160="základní",J160,0)</f>
        <v>0</v>
      </c>
      <c r="BF160" s="136">
        <f>IF(N160="snížená",J160,0)</f>
        <v>0</v>
      </c>
      <c r="BG160" s="136">
        <f>IF(N160="zákl. přenesená",J160,0)</f>
        <v>0</v>
      </c>
      <c r="BH160" s="136">
        <f>IF(N160="sníž. přenesená",J160,0)</f>
        <v>0</v>
      </c>
      <c r="BI160" s="136">
        <f>IF(N160="nulová",J160,0)</f>
        <v>0</v>
      </c>
      <c r="BJ160" s="14" t="s">
        <v>80</v>
      </c>
      <c r="BK160" s="136">
        <f>ROUND(I160*H160,2)</f>
        <v>0</v>
      </c>
      <c r="BL160" s="14" t="s">
        <v>135</v>
      </c>
      <c r="BM160" s="135" t="s">
        <v>247</v>
      </c>
    </row>
    <row r="161" spans="2:65" s="1" customFormat="1" ht="29.25">
      <c r="B161" s="29"/>
      <c r="D161" s="137" t="s">
        <v>136</v>
      </c>
      <c r="F161" s="138" t="s">
        <v>443</v>
      </c>
      <c r="I161" s="139"/>
      <c r="L161" s="29"/>
      <c r="M161" s="140"/>
      <c r="T161" s="50"/>
      <c r="AT161" s="14" t="s">
        <v>136</v>
      </c>
      <c r="AU161" s="14" t="s">
        <v>82</v>
      </c>
    </row>
    <row r="162" spans="2:65" s="1" customFormat="1" ht="11.25">
      <c r="B162" s="29"/>
      <c r="D162" s="141" t="s">
        <v>138</v>
      </c>
      <c r="F162" s="142" t="s">
        <v>444</v>
      </c>
      <c r="I162" s="139"/>
      <c r="L162" s="29"/>
      <c r="M162" s="140"/>
      <c r="T162" s="50"/>
      <c r="AT162" s="14" t="s">
        <v>138</v>
      </c>
      <c r="AU162" s="14" t="s">
        <v>82</v>
      </c>
    </row>
    <row r="163" spans="2:65" s="1" customFormat="1" ht="87.75">
      <c r="B163" s="29"/>
      <c r="D163" s="137" t="s">
        <v>146</v>
      </c>
      <c r="F163" s="143" t="s">
        <v>445</v>
      </c>
      <c r="I163" s="139"/>
      <c r="L163" s="29"/>
      <c r="M163" s="140"/>
      <c r="T163" s="50"/>
      <c r="AT163" s="14" t="s">
        <v>146</v>
      </c>
      <c r="AU163" s="14" t="s">
        <v>82</v>
      </c>
    </row>
    <row r="164" spans="2:65" s="1" customFormat="1" ht="24.2" customHeight="1">
      <c r="B164" s="29"/>
      <c r="C164" s="124" t="s">
        <v>179</v>
      </c>
      <c r="D164" s="124" t="s">
        <v>130</v>
      </c>
      <c r="E164" s="125" t="s">
        <v>446</v>
      </c>
      <c r="F164" s="126" t="s">
        <v>447</v>
      </c>
      <c r="G164" s="127" t="s">
        <v>142</v>
      </c>
      <c r="H164" s="128">
        <v>26.88</v>
      </c>
      <c r="I164" s="129"/>
      <c r="J164" s="130">
        <f>ROUND(I164*H164,2)</f>
        <v>0</v>
      </c>
      <c r="K164" s="126" t="s">
        <v>134</v>
      </c>
      <c r="L164" s="29"/>
      <c r="M164" s="131" t="s">
        <v>19</v>
      </c>
      <c r="N164" s="132" t="s">
        <v>43</v>
      </c>
      <c r="P164" s="133">
        <f>O164*H164</f>
        <v>0</v>
      </c>
      <c r="Q164" s="133">
        <v>9.0620000000000006E-2</v>
      </c>
      <c r="R164" s="133">
        <f>Q164*H164</f>
        <v>2.4358656000000001</v>
      </c>
      <c r="S164" s="133">
        <v>0</v>
      </c>
      <c r="T164" s="134">
        <f>S164*H164</f>
        <v>0</v>
      </c>
      <c r="AR164" s="135" t="s">
        <v>135</v>
      </c>
      <c r="AT164" s="135" t="s">
        <v>130</v>
      </c>
      <c r="AU164" s="135" t="s">
        <v>82</v>
      </c>
      <c r="AY164" s="14" t="s">
        <v>128</v>
      </c>
      <c r="BE164" s="136">
        <f>IF(N164="základní",J164,0)</f>
        <v>0</v>
      </c>
      <c r="BF164" s="136">
        <f>IF(N164="snížená",J164,0)</f>
        <v>0</v>
      </c>
      <c r="BG164" s="136">
        <f>IF(N164="zákl. přenesená",J164,0)</f>
        <v>0</v>
      </c>
      <c r="BH164" s="136">
        <f>IF(N164="sníž. přenesená",J164,0)</f>
        <v>0</v>
      </c>
      <c r="BI164" s="136">
        <f>IF(N164="nulová",J164,0)</f>
        <v>0</v>
      </c>
      <c r="BJ164" s="14" t="s">
        <v>80</v>
      </c>
      <c r="BK164" s="136">
        <f>ROUND(I164*H164,2)</f>
        <v>0</v>
      </c>
      <c r="BL164" s="14" t="s">
        <v>135</v>
      </c>
      <c r="BM164" s="135" t="s">
        <v>253</v>
      </c>
    </row>
    <row r="165" spans="2:65" s="1" customFormat="1" ht="48.75">
      <c r="B165" s="29"/>
      <c r="D165" s="137" t="s">
        <v>136</v>
      </c>
      <c r="F165" s="138" t="s">
        <v>448</v>
      </c>
      <c r="I165" s="139"/>
      <c r="L165" s="29"/>
      <c r="M165" s="140"/>
      <c r="T165" s="50"/>
      <c r="AT165" s="14" t="s">
        <v>136</v>
      </c>
      <c r="AU165" s="14" t="s">
        <v>82</v>
      </c>
    </row>
    <row r="166" spans="2:65" s="1" customFormat="1" ht="11.25">
      <c r="B166" s="29"/>
      <c r="D166" s="141" t="s">
        <v>138</v>
      </c>
      <c r="F166" s="142" t="s">
        <v>449</v>
      </c>
      <c r="I166" s="139"/>
      <c r="L166" s="29"/>
      <c r="M166" s="140"/>
      <c r="T166" s="50"/>
      <c r="AT166" s="14" t="s">
        <v>138</v>
      </c>
      <c r="AU166" s="14" t="s">
        <v>82</v>
      </c>
    </row>
    <row r="167" spans="2:65" s="1" customFormat="1" ht="126.75">
      <c r="B167" s="29"/>
      <c r="D167" s="137" t="s">
        <v>146</v>
      </c>
      <c r="F167" s="143" t="s">
        <v>270</v>
      </c>
      <c r="I167" s="139"/>
      <c r="L167" s="29"/>
      <c r="M167" s="140"/>
      <c r="T167" s="50"/>
      <c r="AT167" s="14" t="s">
        <v>146</v>
      </c>
      <c r="AU167" s="14" t="s">
        <v>82</v>
      </c>
    </row>
    <row r="168" spans="2:65" s="1" customFormat="1" ht="16.5" customHeight="1">
      <c r="B168" s="29"/>
      <c r="C168" s="144" t="s">
        <v>7</v>
      </c>
      <c r="D168" s="144" t="s">
        <v>213</v>
      </c>
      <c r="E168" s="145" t="s">
        <v>450</v>
      </c>
      <c r="F168" s="146" t="s">
        <v>451</v>
      </c>
      <c r="G168" s="147" t="s">
        <v>142</v>
      </c>
      <c r="H168" s="148">
        <v>29.568000000000001</v>
      </c>
      <c r="I168" s="149"/>
      <c r="J168" s="150">
        <f>ROUND(I168*H168,2)</f>
        <v>0</v>
      </c>
      <c r="K168" s="146" t="s">
        <v>134</v>
      </c>
      <c r="L168" s="151"/>
      <c r="M168" s="152" t="s">
        <v>19</v>
      </c>
      <c r="N168" s="153" t="s">
        <v>43</v>
      </c>
      <c r="P168" s="133">
        <f>O168*H168</f>
        <v>0</v>
      </c>
      <c r="Q168" s="133">
        <v>0.18</v>
      </c>
      <c r="R168" s="133">
        <f>Q168*H168</f>
        <v>5.3222399999999999</v>
      </c>
      <c r="S168" s="133">
        <v>0</v>
      </c>
      <c r="T168" s="134">
        <f>S168*H168</f>
        <v>0</v>
      </c>
      <c r="AR168" s="135" t="s">
        <v>151</v>
      </c>
      <c r="AT168" s="135" t="s">
        <v>213</v>
      </c>
      <c r="AU168" s="135" t="s">
        <v>82</v>
      </c>
      <c r="AY168" s="14" t="s">
        <v>128</v>
      </c>
      <c r="BE168" s="136">
        <f>IF(N168="základní",J168,0)</f>
        <v>0</v>
      </c>
      <c r="BF168" s="136">
        <f>IF(N168="snížená",J168,0)</f>
        <v>0</v>
      </c>
      <c r="BG168" s="136">
        <f>IF(N168="zákl. přenesená",J168,0)</f>
        <v>0</v>
      </c>
      <c r="BH168" s="136">
        <f>IF(N168="sníž. přenesená",J168,0)</f>
        <v>0</v>
      </c>
      <c r="BI168" s="136">
        <f>IF(N168="nulová",J168,0)</f>
        <v>0</v>
      </c>
      <c r="BJ168" s="14" t="s">
        <v>80</v>
      </c>
      <c r="BK168" s="136">
        <f>ROUND(I168*H168,2)</f>
        <v>0</v>
      </c>
      <c r="BL168" s="14" t="s">
        <v>135</v>
      </c>
      <c r="BM168" s="135" t="s">
        <v>257</v>
      </c>
    </row>
    <row r="169" spans="2:65" s="1" customFormat="1" ht="11.25">
      <c r="B169" s="29"/>
      <c r="D169" s="137" t="s">
        <v>136</v>
      </c>
      <c r="F169" s="138" t="s">
        <v>451</v>
      </c>
      <c r="I169" s="139"/>
      <c r="L169" s="29"/>
      <c r="M169" s="140"/>
      <c r="T169" s="50"/>
      <c r="AT169" s="14" t="s">
        <v>136</v>
      </c>
      <c r="AU169" s="14" t="s">
        <v>82</v>
      </c>
    </row>
    <row r="170" spans="2:65" s="11" customFormat="1" ht="22.9" customHeight="1">
      <c r="B170" s="112"/>
      <c r="D170" s="113" t="s">
        <v>71</v>
      </c>
      <c r="E170" s="122" t="s">
        <v>143</v>
      </c>
      <c r="F170" s="122" t="s">
        <v>271</v>
      </c>
      <c r="I170" s="115"/>
      <c r="J170" s="123">
        <f>BK170</f>
        <v>0</v>
      </c>
      <c r="L170" s="112"/>
      <c r="M170" s="117"/>
      <c r="P170" s="118">
        <f>SUM(P171:P184)</f>
        <v>0</v>
      </c>
      <c r="R170" s="118">
        <f>SUM(R171:R184)</f>
        <v>7.1867257800000006</v>
      </c>
      <c r="T170" s="119">
        <f>SUM(T171:T184)</f>
        <v>0</v>
      </c>
      <c r="AR170" s="113" t="s">
        <v>80</v>
      </c>
      <c r="AT170" s="120" t="s">
        <v>71</v>
      </c>
      <c r="AU170" s="120" t="s">
        <v>80</v>
      </c>
      <c r="AY170" s="113" t="s">
        <v>128</v>
      </c>
      <c r="BK170" s="121">
        <f>SUM(BK171:BK184)</f>
        <v>0</v>
      </c>
    </row>
    <row r="171" spans="2:65" s="1" customFormat="1" ht="33" customHeight="1">
      <c r="B171" s="29"/>
      <c r="C171" s="124" t="s">
        <v>185</v>
      </c>
      <c r="D171" s="124" t="s">
        <v>130</v>
      </c>
      <c r="E171" s="125" t="s">
        <v>272</v>
      </c>
      <c r="F171" s="126" t="s">
        <v>273</v>
      </c>
      <c r="G171" s="127" t="s">
        <v>133</v>
      </c>
      <c r="H171" s="128">
        <v>2.8050000000000002</v>
      </c>
      <c r="I171" s="129"/>
      <c r="J171" s="130">
        <f>ROUND(I171*H171,2)</f>
        <v>0</v>
      </c>
      <c r="K171" s="126" t="s">
        <v>134</v>
      </c>
      <c r="L171" s="29"/>
      <c r="M171" s="131" t="s">
        <v>19</v>
      </c>
      <c r="N171" s="132" t="s">
        <v>43</v>
      </c>
      <c r="P171" s="133">
        <f>O171*H171</f>
        <v>0</v>
      </c>
      <c r="Q171" s="133">
        <v>2.5018699999999998</v>
      </c>
      <c r="R171" s="133">
        <f>Q171*H171</f>
        <v>7.0177453500000002</v>
      </c>
      <c r="S171" s="133">
        <v>0</v>
      </c>
      <c r="T171" s="134">
        <f>S171*H171</f>
        <v>0</v>
      </c>
      <c r="AR171" s="135" t="s">
        <v>135</v>
      </c>
      <c r="AT171" s="135" t="s">
        <v>130</v>
      </c>
      <c r="AU171" s="135" t="s">
        <v>82</v>
      </c>
      <c r="AY171" s="14" t="s">
        <v>128</v>
      </c>
      <c r="BE171" s="136">
        <f>IF(N171="základní",J171,0)</f>
        <v>0</v>
      </c>
      <c r="BF171" s="136">
        <f>IF(N171="snížená",J171,0)</f>
        <v>0</v>
      </c>
      <c r="BG171" s="136">
        <f>IF(N171="zákl. přenesená",J171,0)</f>
        <v>0</v>
      </c>
      <c r="BH171" s="136">
        <f>IF(N171="sníž. přenesená",J171,0)</f>
        <v>0</v>
      </c>
      <c r="BI171" s="136">
        <f>IF(N171="nulová",J171,0)</f>
        <v>0</v>
      </c>
      <c r="BJ171" s="14" t="s">
        <v>80</v>
      </c>
      <c r="BK171" s="136">
        <f>ROUND(I171*H171,2)</f>
        <v>0</v>
      </c>
      <c r="BL171" s="14" t="s">
        <v>135</v>
      </c>
      <c r="BM171" s="135" t="s">
        <v>263</v>
      </c>
    </row>
    <row r="172" spans="2:65" s="1" customFormat="1" ht="19.5">
      <c r="B172" s="29"/>
      <c r="D172" s="137" t="s">
        <v>136</v>
      </c>
      <c r="F172" s="138" t="s">
        <v>275</v>
      </c>
      <c r="I172" s="139"/>
      <c r="L172" s="29"/>
      <c r="M172" s="140"/>
      <c r="T172" s="50"/>
      <c r="AT172" s="14" t="s">
        <v>136</v>
      </c>
      <c r="AU172" s="14" t="s">
        <v>82</v>
      </c>
    </row>
    <row r="173" spans="2:65" s="1" customFormat="1" ht="11.25">
      <c r="B173" s="29"/>
      <c r="D173" s="141" t="s">
        <v>138</v>
      </c>
      <c r="F173" s="142" t="s">
        <v>276</v>
      </c>
      <c r="I173" s="139"/>
      <c r="L173" s="29"/>
      <c r="M173" s="140"/>
      <c r="T173" s="50"/>
      <c r="AT173" s="14" t="s">
        <v>138</v>
      </c>
      <c r="AU173" s="14" t="s">
        <v>82</v>
      </c>
    </row>
    <row r="174" spans="2:65" s="1" customFormat="1" ht="185.25">
      <c r="B174" s="29"/>
      <c r="D174" s="137" t="s">
        <v>146</v>
      </c>
      <c r="F174" s="143" t="s">
        <v>277</v>
      </c>
      <c r="I174" s="139"/>
      <c r="L174" s="29"/>
      <c r="M174" s="140"/>
      <c r="T174" s="50"/>
      <c r="AT174" s="14" t="s">
        <v>146</v>
      </c>
      <c r="AU174" s="14" t="s">
        <v>82</v>
      </c>
    </row>
    <row r="175" spans="2:65" s="1" customFormat="1" ht="33" customHeight="1">
      <c r="B175" s="29"/>
      <c r="C175" s="124" t="s">
        <v>264</v>
      </c>
      <c r="D175" s="124" t="s">
        <v>130</v>
      </c>
      <c r="E175" s="125" t="s">
        <v>279</v>
      </c>
      <c r="F175" s="126" t="s">
        <v>280</v>
      </c>
      <c r="G175" s="127" t="s">
        <v>133</v>
      </c>
      <c r="H175" s="128">
        <v>2.8050000000000002</v>
      </c>
      <c r="I175" s="129"/>
      <c r="J175" s="130">
        <f>ROUND(I175*H175,2)</f>
        <v>0</v>
      </c>
      <c r="K175" s="126" t="s">
        <v>134</v>
      </c>
      <c r="L175" s="29"/>
      <c r="M175" s="131" t="s">
        <v>19</v>
      </c>
      <c r="N175" s="132" t="s">
        <v>43</v>
      </c>
      <c r="P175" s="133">
        <f>O175*H175</f>
        <v>0</v>
      </c>
      <c r="Q175" s="133">
        <v>0</v>
      </c>
      <c r="R175" s="133">
        <f>Q175*H175</f>
        <v>0</v>
      </c>
      <c r="S175" s="133">
        <v>0</v>
      </c>
      <c r="T175" s="134">
        <f>S175*H175</f>
        <v>0</v>
      </c>
      <c r="AR175" s="135" t="s">
        <v>135</v>
      </c>
      <c r="AT175" s="135" t="s">
        <v>130</v>
      </c>
      <c r="AU175" s="135" t="s">
        <v>82</v>
      </c>
      <c r="AY175" s="14" t="s">
        <v>128</v>
      </c>
      <c r="BE175" s="136">
        <f>IF(N175="základní",J175,0)</f>
        <v>0</v>
      </c>
      <c r="BF175" s="136">
        <f>IF(N175="snížená",J175,0)</f>
        <v>0</v>
      </c>
      <c r="BG175" s="136">
        <f>IF(N175="zákl. přenesená",J175,0)</f>
        <v>0</v>
      </c>
      <c r="BH175" s="136">
        <f>IF(N175="sníž. přenesená",J175,0)</f>
        <v>0</v>
      </c>
      <c r="BI175" s="136">
        <f>IF(N175="nulová",J175,0)</f>
        <v>0</v>
      </c>
      <c r="BJ175" s="14" t="s">
        <v>80</v>
      </c>
      <c r="BK175" s="136">
        <f>ROUND(I175*H175,2)</f>
        <v>0</v>
      </c>
      <c r="BL175" s="14" t="s">
        <v>135</v>
      </c>
      <c r="BM175" s="135" t="s">
        <v>267</v>
      </c>
    </row>
    <row r="176" spans="2:65" s="1" customFormat="1" ht="29.25">
      <c r="B176" s="29"/>
      <c r="D176" s="137" t="s">
        <v>136</v>
      </c>
      <c r="F176" s="138" t="s">
        <v>282</v>
      </c>
      <c r="I176" s="139"/>
      <c r="L176" s="29"/>
      <c r="M176" s="140"/>
      <c r="T176" s="50"/>
      <c r="AT176" s="14" t="s">
        <v>136</v>
      </c>
      <c r="AU176" s="14" t="s">
        <v>82</v>
      </c>
    </row>
    <row r="177" spans="2:65" s="1" customFormat="1" ht="11.25">
      <c r="B177" s="29"/>
      <c r="D177" s="141" t="s">
        <v>138</v>
      </c>
      <c r="F177" s="142" t="s">
        <v>283</v>
      </c>
      <c r="I177" s="139"/>
      <c r="L177" s="29"/>
      <c r="M177" s="140"/>
      <c r="T177" s="50"/>
      <c r="AT177" s="14" t="s">
        <v>138</v>
      </c>
      <c r="AU177" s="14" t="s">
        <v>82</v>
      </c>
    </row>
    <row r="178" spans="2:65" s="1" customFormat="1" ht="78">
      <c r="B178" s="29"/>
      <c r="D178" s="137" t="s">
        <v>146</v>
      </c>
      <c r="F178" s="143" t="s">
        <v>284</v>
      </c>
      <c r="I178" s="139"/>
      <c r="L178" s="29"/>
      <c r="M178" s="140"/>
      <c r="T178" s="50"/>
      <c r="AT178" s="14" t="s">
        <v>146</v>
      </c>
      <c r="AU178" s="14" t="s">
        <v>82</v>
      </c>
    </row>
    <row r="179" spans="2:65" s="1" customFormat="1" ht="16.5" customHeight="1">
      <c r="B179" s="29"/>
      <c r="C179" s="124" t="s">
        <v>191</v>
      </c>
      <c r="D179" s="124" t="s">
        <v>130</v>
      </c>
      <c r="E179" s="125" t="s">
        <v>285</v>
      </c>
      <c r="F179" s="126" t="s">
        <v>286</v>
      </c>
      <c r="G179" s="127" t="s">
        <v>178</v>
      </c>
      <c r="H179" s="128">
        <v>0.159</v>
      </c>
      <c r="I179" s="129"/>
      <c r="J179" s="130">
        <f>ROUND(I179*H179,2)</f>
        <v>0</v>
      </c>
      <c r="K179" s="126" t="s">
        <v>134</v>
      </c>
      <c r="L179" s="29"/>
      <c r="M179" s="131" t="s">
        <v>19</v>
      </c>
      <c r="N179" s="132" t="s">
        <v>43</v>
      </c>
      <c r="P179" s="133">
        <f>O179*H179</f>
        <v>0</v>
      </c>
      <c r="Q179" s="133">
        <v>1.06277</v>
      </c>
      <c r="R179" s="133">
        <f>Q179*H179</f>
        <v>0.16898043000000001</v>
      </c>
      <c r="S179" s="133">
        <v>0</v>
      </c>
      <c r="T179" s="134">
        <f>S179*H179</f>
        <v>0</v>
      </c>
      <c r="AR179" s="135" t="s">
        <v>135</v>
      </c>
      <c r="AT179" s="135" t="s">
        <v>130</v>
      </c>
      <c r="AU179" s="135" t="s">
        <v>82</v>
      </c>
      <c r="AY179" s="14" t="s">
        <v>128</v>
      </c>
      <c r="BE179" s="136">
        <f>IF(N179="základní",J179,0)</f>
        <v>0</v>
      </c>
      <c r="BF179" s="136">
        <f>IF(N179="snížená",J179,0)</f>
        <v>0</v>
      </c>
      <c r="BG179" s="136">
        <f>IF(N179="zákl. přenesená",J179,0)</f>
        <v>0</v>
      </c>
      <c r="BH179" s="136">
        <f>IF(N179="sníž. přenesená",J179,0)</f>
        <v>0</v>
      </c>
      <c r="BI179" s="136">
        <f>IF(N179="nulová",J179,0)</f>
        <v>0</v>
      </c>
      <c r="BJ179" s="14" t="s">
        <v>80</v>
      </c>
      <c r="BK179" s="136">
        <f>ROUND(I179*H179,2)</f>
        <v>0</v>
      </c>
      <c r="BL179" s="14" t="s">
        <v>135</v>
      </c>
      <c r="BM179" s="135" t="s">
        <v>274</v>
      </c>
    </row>
    <row r="180" spans="2:65" s="1" customFormat="1" ht="11.25">
      <c r="B180" s="29"/>
      <c r="D180" s="137" t="s">
        <v>136</v>
      </c>
      <c r="F180" s="138" t="s">
        <v>288</v>
      </c>
      <c r="I180" s="139"/>
      <c r="L180" s="29"/>
      <c r="M180" s="140"/>
      <c r="T180" s="50"/>
      <c r="AT180" s="14" t="s">
        <v>136</v>
      </c>
      <c r="AU180" s="14" t="s">
        <v>82</v>
      </c>
    </row>
    <row r="181" spans="2:65" s="1" customFormat="1" ht="11.25">
      <c r="B181" s="29"/>
      <c r="D181" s="141" t="s">
        <v>138</v>
      </c>
      <c r="F181" s="142" t="s">
        <v>289</v>
      </c>
      <c r="I181" s="139"/>
      <c r="L181" s="29"/>
      <c r="M181" s="140"/>
      <c r="T181" s="50"/>
      <c r="AT181" s="14" t="s">
        <v>138</v>
      </c>
      <c r="AU181" s="14" t="s">
        <v>82</v>
      </c>
    </row>
    <row r="182" spans="2:65" s="1" customFormat="1" ht="39">
      <c r="B182" s="29"/>
      <c r="D182" s="137" t="s">
        <v>146</v>
      </c>
      <c r="F182" s="143" t="s">
        <v>290</v>
      </c>
      <c r="I182" s="139"/>
      <c r="L182" s="29"/>
      <c r="M182" s="140"/>
      <c r="T182" s="50"/>
      <c r="AT182" s="14" t="s">
        <v>146</v>
      </c>
      <c r="AU182" s="14" t="s">
        <v>82</v>
      </c>
    </row>
    <row r="183" spans="2:65" s="1" customFormat="1" ht="21.75" customHeight="1">
      <c r="B183" s="29"/>
      <c r="C183" s="124" t="s">
        <v>278</v>
      </c>
      <c r="D183" s="124" t="s">
        <v>130</v>
      </c>
      <c r="E183" s="125" t="s">
        <v>292</v>
      </c>
      <c r="F183" s="126" t="s">
        <v>293</v>
      </c>
      <c r="G183" s="127" t="s">
        <v>133</v>
      </c>
      <c r="H183" s="128">
        <v>49.624000000000002</v>
      </c>
      <c r="I183" s="129"/>
      <c r="J183" s="130">
        <f>ROUND(I183*H183,2)</f>
        <v>0</v>
      </c>
      <c r="K183" s="126" t="s">
        <v>19</v>
      </c>
      <c r="L183" s="29"/>
      <c r="M183" s="131" t="s">
        <v>19</v>
      </c>
      <c r="N183" s="132" t="s">
        <v>43</v>
      </c>
      <c r="P183" s="133">
        <f>O183*H183</f>
        <v>0</v>
      </c>
      <c r="Q183" s="133">
        <v>0</v>
      </c>
      <c r="R183" s="133">
        <f>Q183*H183</f>
        <v>0</v>
      </c>
      <c r="S183" s="133">
        <v>0</v>
      </c>
      <c r="T183" s="134">
        <f>S183*H183</f>
        <v>0</v>
      </c>
      <c r="AR183" s="135" t="s">
        <v>135</v>
      </c>
      <c r="AT183" s="135" t="s">
        <v>130</v>
      </c>
      <c r="AU183" s="135" t="s">
        <v>82</v>
      </c>
      <c r="AY183" s="14" t="s">
        <v>128</v>
      </c>
      <c r="BE183" s="136">
        <f>IF(N183="základní",J183,0)</f>
        <v>0</v>
      </c>
      <c r="BF183" s="136">
        <f>IF(N183="snížená",J183,0)</f>
        <v>0</v>
      </c>
      <c r="BG183" s="136">
        <f>IF(N183="zákl. přenesená",J183,0)</f>
        <v>0</v>
      </c>
      <c r="BH183" s="136">
        <f>IF(N183="sníž. přenesená",J183,0)</f>
        <v>0</v>
      </c>
      <c r="BI183" s="136">
        <f>IF(N183="nulová",J183,0)</f>
        <v>0</v>
      </c>
      <c r="BJ183" s="14" t="s">
        <v>80</v>
      </c>
      <c r="BK183" s="136">
        <f>ROUND(I183*H183,2)</f>
        <v>0</v>
      </c>
      <c r="BL183" s="14" t="s">
        <v>135</v>
      </c>
      <c r="BM183" s="135" t="s">
        <v>281</v>
      </c>
    </row>
    <row r="184" spans="2:65" s="1" customFormat="1" ht="11.25">
      <c r="B184" s="29"/>
      <c r="D184" s="137" t="s">
        <v>136</v>
      </c>
      <c r="F184" s="138" t="s">
        <v>293</v>
      </c>
      <c r="I184" s="139"/>
      <c r="L184" s="29"/>
      <c r="M184" s="140"/>
      <c r="T184" s="50"/>
      <c r="AT184" s="14" t="s">
        <v>136</v>
      </c>
      <c r="AU184" s="14" t="s">
        <v>82</v>
      </c>
    </row>
    <row r="185" spans="2:65" s="11" customFormat="1" ht="22.9" customHeight="1">
      <c r="B185" s="112"/>
      <c r="D185" s="113" t="s">
        <v>71</v>
      </c>
      <c r="E185" s="122" t="s">
        <v>182</v>
      </c>
      <c r="F185" s="122" t="s">
        <v>295</v>
      </c>
      <c r="I185" s="115"/>
      <c r="J185" s="123">
        <f>BK185</f>
        <v>0</v>
      </c>
      <c r="L185" s="112"/>
      <c r="M185" s="117"/>
      <c r="P185" s="118">
        <f>SUM(P186:P210)</f>
        <v>0</v>
      </c>
      <c r="R185" s="118">
        <f>SUM(R186:R210)</f>
        <v>10.641251579999999</v>
      </c>
      <c r="T185" s="119">
        <f>SUM(T186:T210)</f>
        <v>7.5000000000000011E-2</v>
      </c>
      <c r="AR185" s="113" t="s">
        <v>80</v>
      </c>
      <c r="AT185" s="120" t="s">
        <v>71</v>
      </c>
      <c r="AU185" s="120" t="s">
        <v>80</v>
      </c>
      <c r="AY185" s="113" t="s">
        <v>128</v>
      </c>
      <c r="BK185" s="121">
        <f>SUM(BK186:BK210)</f>
        <v>0</v>
      </c>
    </row>
    <row r="186" spans="2:65" s="1" customFormat="1" ht="24.2" customHeight="1">
      <c r="B186" s="29"/>
      <c r="C186" s="124" t="s">
        <v>198</v>
      </c>
      <c r="D186" s="124" t="s">
        <v>130</v>
      </c>
      <c r="E186" s="125" t="s">
        <v>481</v>
      </c>
      <c r="F186" s="126" t="s">
        <v>482</v>
      </c>
      <c r="G186" s="127" t="s">
        <v>220</v>
      </c>
      <c r="H186" s="128">
        <v>8.9600000000000009</v>
      </c>
      <c r="I186" s="129"/>
      <c r="J186" s="130">
        <f>ROUND(I186*H186,2)</f>
        <v>0</v>
      </c>
      <c r="K186" s="126" t="s">
        <v>134</v>
      </c>
      <c r="L186" s="29"/>
      <c r="M186" s="131" t="s">
        <v>19</v>
      </c>
      <c r="N186" s="132" t="s">
        <v>43</v>
      </c>
      <c r="P186" s="133">
        <f>O186*H186</f>
        <v>0</v>
      </c>
      <c r="Q186" s="133">
        <v>0.20219000000000001</v>
      </c>
      <c r="R186" s="133">
        <f>Q186*H186</f>
        <v>1.8116224000000003</v>
      </c>
      <c r="S186" s="133">
        <v>0</v>
      </c>
      <c r="T186" s="134">
        <f>S186*H186</f>
        <v>0</v>
      </c>
      <c r="AR186" s="135" t="s">
        <v>135</v>
      </c>
      <c r="AT186" s="135" t="s">
        <v>130</v>
      </c>
      <c r="AU186" s="135" t="s">
        <v>82</v>
      </c>
      <c r="AY186" s="14" t="s">
        <v>128</v>
      </c>
      <c r="BE186" s="136">
        <f>IF(N186="základní",J186,0)</f>
        <v>0</v>
      </c>
      <c r="BF186" s="136">
        <f>IF(N186="snížená",J186,0)</f>
        <v>0</v>
      </c>
      <c r="BG186" s="136">
        <f>IF(N186="zákl. přenesená",J186,0)</f>
        <v>0</v>
      </c>
      <c r="BH186" s="136">
        <f>IF(N186="sníž. přenesená",J186,0)</f>
        <v>0</v>
      </c>
      <c r="BI186" s="136">
        <f>IF(N186="nulová",J186,0)</f>
        <v>0</v>
      </c>
      <c r="BJ186" s="14" t="s">
        <v>80</v>
      </c>
      <c r="BK186" s="136">
        <f>ROUND(I186*H186,2)</f>
        <v>0</v>
      </c>
      <c r="BL186" s="14" t="s">
        <v>135</v>
      </c>
      <c r="BM186" s="135" t="s">
        <v>287</v>
      </c>
    </row>
    <row r="187" spans="2:65" s="1" customFormat="1" ht="29.25">
      <c r="B187" s="29"/>
      <c r="D187" s="137" t="s">
        <v>136</v>
      </c>
      <c r="F187" s="138" t="s">
        <v>483</v>
      </c>
      <c r="I187" s="139"/>
      <c r="L187" s="29"/>
      <c r="M187" s="140"/>
      <c r="T187" s="50"/>
      <c r="AT187" s="14" t="s">
        <v>136</v>
      </c>
      <c r="AU187" s="14" t="s">
        <v>82</v>
      </c>
    </row>
    <row r="188" spans="2:65" s="1" customFormat="1" ht="11.25">
      <c r="B188" s="29"/>
      <c r="D188" s="141" t="s">
        <v>138</v>
      </c>
      <c r="F188" s="142" t="s">
        <v>484</v>
      </c>
      <c r="I188" s="139"/>
      <c r="L188" s="29"/>
      <c r="M188" s="140"/>
      <c r="T188" s="50"/>
      <c r="AT188" s="14" t="s">
        <v>138</v>
      </c>
      <c r="AU188" s="14" t="s">
        <v>82</v>
      </c>
    </row>
    <row r="189" spans="2:65" s="1" customFormat="1" ht="97.5">
      <c r="B189" s="29"/>
      <c r="D189" s="137" t="s">
        <v>146</v>
      </c>
      <c r="F189" s="143" t="s">
        <v>460</v>
      </c>
      <c r="I189" s="139"/>
      <c r="L189" s="29"/>
      <c r="M189" s="140"/>
      <c r="T189" s="50"/>
      <c r="AT189" s="14" t="s">
        <v>146</v>
      </c>
      <c r="AU189" s="14" t="s">
        <v>82</v>
      </c>
    </row>
    <row r="190" spans="2:65" s="1" customFormat="1" ht="16.5" customHeight="1">
      <c r="B190" s="29"/>
      <c r="C190" s="144" t="s">
        <v>291</v>
      </c>
      <c r="D190" s="144" t="s">
        <v>213</v>
      </c>
      <c r="E190" s="145" t="s">
        <v>303</v>
      </c>
      <c r="F190" s="146" t="s">
        <v>304</v>
      </c>
      <c r="G190" s="147" t="s">
        <v>220</v>
      </c>
      <c r="H190" s="148">
        <v>8.9600000000000009</v>
      </c>
      <c r="I190" s="149"/>
      <c r="J190" s="150">
        <f>ROUND(I190*H190,2)</f>
        <v>0</v>
      </c>
      <c r="K190" s="146" t="s">
        <v>134</v>
      </c>
      <c r="L190" s="151"/>
      <c r="M190" s="152" t="s">
        <v>19</v>
      </c>
      <c r="N190" s="153" t="s">
        <v>43</v>
      </c>
      <c r="P190" s="133">
        <f>O190*H190</f>
        <v>0</v>
      </c>
      <c r="Q190" s="133">
        <v>5.6120000000000003E-2</v>
      </c>
      <c r="R190" s="133">
        <f>Q190*H190</f>
        <v>0.50283520000000004</v>
      </c>
      <c r="S190" s="133">
        <v>0</v>
      </c>
      <c r="T190" s="134">
        <f>S190*H190</f>
        <v>0</v>
      </c>
      <c r="AR190" s="135" t="s">
        <v>151</v>
      </c>
      <c r="AT190" s="135" t="s">
        <v>213</v>
      </c>
      <c r="AU190" s="135" t="s">
        <v>82</v>
      </c>
      <c r="AY190" s="14" t="s">
        <v>128</v>
      </c>
      <c r="BE190" s="136">
        <f>IF(N190="základní",J190,0)</f>
        <v>0</v>
      </c>
      <c r="BF190" s="136">
        <f>IF(N190="snížená",J190,0)</f>
        <v>0</v>
      </c>
      <c r="BG190" s="136">
        <f>IF(N190="zákl. přenesená",J190,0)</f>
        <v>0</v>
      </c>
      <c r="BH190" s="136">
        <f>IF(N190="sníž. přenesená",J190,0)</f>
        <v>0</v>
      </c>
      <c r="BI190" s="136">
        <f>IF(N190="nulová",J190,0)</f>
        <v>0</v>
      </c>
      <c r="BJ190" s="14" t="s">
        <v>80</v>
      </c>
      <c r="BK190" s="136">
        <f>ROUND(I190*H190,2)</f>
        <v>0</v>
      </c>
      <c r="BL190" s="14" t="s">
        <v>135</v>
      </c>
      <c r="BM190" s="135" t="s">
        <v>294</v>
      </c>
    </row>
    <row r="191" spans="2:65" s="1" customFormat="1" ht="11.25">
      <c r="B191" s="29"/>
      <c r="D191" s="137" t="s">
        <v>136</v>
      </c>
      <c r="F191" s="138" t="s">
        <v>304</v>
      </c>
      <c r="I191" s="139"/>
      <c r="L191" s="29"/>
      <c r="M191" s="140"/>
      <c r="T191" s="50"/>
      <c r="AT191" s="14" t="s">
        <v>136</v>
      </c>
      <c r="AU191" s="14" t="s">
        <v>82</v>
      </c>
    </row>
    <row r="192" spans="2:65" s="1" customFormat="1" ht="33" customHeight="1">
      <c r="B192" s="29"/>
      <c r="C192" s="124" t="s">
        <v>203</v>
      </c>
      <c r="D192" s="124" t="s">
        <v>130</v>
      </c>
      <c r="E192" s="125" t="s">
        <v>296</v>
      </c>
      <c r="F192" s="126" t="s">
        <v>297</v>
      </c>
      <c r="G192" s="127" t="s">
        <v>220</v>
      </c>
      <c r="H192" s="128">
        <v>22.52</v>
      </c>
      <c r="I192" s="129"/>
      <c r="J192" s="130">
        <f>ROUND(I192*H192,2)</f>
        <v>0</v>
      </c>
      <c r="K192" s="126" t="s">
        <v>134</v>
      </c>
      <c r="L192" s="29"/>
      <c r="M192" s="131" t="s">
        <v>19</v>
      </c>
      <c r="N192" s="132" t="s">
        <v>43</v>
      </c>
      <c r="P192" s="133">
        <f>O192*H192</f>
        <v>0</v>
      </c>
      <c r="Q192" s="133">
        <v>0.1295</v>
      </c>
      <c r="R192" s="133">
        <f>Q192*H192</f>
        <v>2.9163399999999999</v>
      </c>
      <c r="S192" s="133">
        <v>0</v>
      </c>
      <c r="T192" s="134">
        <f>S192*H192</f>
        <v>0</v>
      </c>
      <c r="AR192" s="135" t="s">
        <v>135</v>
      </c>
      <c r="AT192" s="135" t="s">
        <v>130</v>
      </c>
      <c r="AU192" s="135" t="s">
        <v>82</v>
      </c>
      <c r="AY192" s="14" t="s">
        <v>128</v>
      </c>
      <c r="BE192" s="136">
        <f>IF(N192="základní",J192,0)</f>
        <v>0</v>
      </c>
      <c r="BF192" s="136">
        <f>IF(N192="snížená",J192,0)</f>
        <v>0</v>
      </c>
      <c r="BG192" s="136">
        <f>IF(N192="zákl. přenesená",J192,0)</f>
        <v>0</v>
      </c>
      <c r="BH192" s="136">
        <f>IF(N192="sníž. přenesená",J192,0)</f>
        <v>0</v>
      </c>
      <c r="BI192" s="136">
        <f>IF(N192="nulová",J192,0)</f>
        <v>0</v>
      </c>
      <c r="BJ192" s="14" t="s">
        <v>80</v>
      </c>
      <c r="BK192" s="136">
        <f>ROUND(I192*H192,2)</f>
        <v>0</v>
      </c>
      <c r="BL192" s="14" t="s">
        <v>135</v>
      </c>
      <c r="BM192" s="135" t="s">
        <v>298</v>
      </c>
    </row>
    <row r="193" spans="2:65" s="1" customFormat="1" ht="29.25">
      <c r="B193" s="29"/>
      <c r="D193" s="137" t="s">
        <v>136</v>
      </c>
      <c r="F193" s="138" t="s">
        <v>299</v>
      </c>
      <c r="I193" s="139"/>
      <c r="L193" s="29"/>
      <c r="M193" s="140"/>
      <c r="T193" s="50"/>
      <c r="AT193" s="14" t="s">
        <v>136</v>
      </c>
      <c r="AU193" s="14" t="s">
        <v>82</v>
      </c>
    </row>
    <row r="194" spans="2:65" s="1" customFormat="1" ht="11.25">
      <c r="B194" s="29"/>
      <c r="D194" s="141" t="s">
        <v>138</v>
      </c>
      <c r="F194" s="142" t="s">
        <v>300</v>
      </c>
      <c r="I194" s="139"/>
      <c r="L194" s="29"/>
      <c r="M194" s="140"/>
      <c r="T194" s="50"/>
      <c r="AT194" s="14" t="s">
        <v>138</v>
      </c>
      <c r="AU194" s="14" t="s">
        <v>82</v>
      </c>
    </row>
    <row r="195" spans="2:65" s="1" customFormat="1" ht="97.5">
      <c r="B195" s="29"/>
      <c r="D195" s="137" t="s">
        <v>146</v>
      </c>
      <c r="F195" s="143" t="s">
        <v>301</v>
      </c>
      <c r="I195" s="139"/>
      <c r="L195" s="29"/>
      <c r="M195" s="140"/>
      <c r="T195" s="50"/>
      <c r="AT195" s="14" t="s">
        <v>146</v>
      </c>
      <c r="AU195" s="14" t="s">
        <v>82</v>
      </c>
    </row>
    <row r="196" spans="2:65" s="1" customFormat="1" ht="16.5" customHeight="1">
      <c r="B196" s="29"/>
      <c r="C196" s="144" t="s">
        <v>302</v>
      </c>
      <c r="D196" s="144" t="s">
        <v>213</v>
      </c>
      <c r="E196" s="145" t="s">
        <v>485</v>
      </c>
      <c r="F196" s="146" t="s">
        <v>486</v>
      </c>
      <c r="G196" s="147" t="s">
        <v>220</v>
      </c>
      <c r="H196" s="148">
        <v>22.52</v>
      </c>
      <c r="I196" s="149"/>
      <c r="J196" s="150">
        <f>ROUND(I196*H196,2)</f>
        <v>0</v>
      </c>
      <c r="K196" s="146" t="s">
        <v>134</v>
      </c>
      <c r="L196" s="151"/>
      <c r="M196" s="152" t="s">
        <v>19</v>
      </c>
      <c r="N196" s="153" t="s">
        <v>43</v>
      </c>
      <c r="P196" s="133">
        <f>O196*H196</f>
        <v>0</v>
      </c>
      <c r="Q196" s="133">
        <v>4.4999999999999998E-2</v>
      </c>
      <c r="R196" s="133">
        <f>Q196*H196</f>
        <v>1.0133999999999999</v>
      </c>
      <c r="S196" s="133">
        <v>0</v>
      </c>
      <c r="T196" s="134">
        <f>S196*H196</f>
        <v>0</v>
      </c>
      <c r="AR196" s="135" t="s">
        <v>151</v>
      </c>
      <c r="AT196" s="135" t="s">
        <v>213</v>
      </c>
      <c r="AU196" s="135" t="s">
        <v>82</v>
      </c>
      <c r="AY196" s="14" t="s">
        <v>128</v>
      </c>
      <c r="BE196" s="136">
        <f>IF(N196="základní",J196,0)</f>
        <v>0</v>
      </c>
      <c r="BF196" s="136">
        <f>IF(N196="snížená",J196,0)</f>
        <v>0</v>
      </c>
      <c r="BG196" s="136">
        <f>IF(N196="zákl. přenesená",J196,0)</f>
        <v>0</v>
      </c>
      <c r="BH196" s="136">
        <f>IF(N196="sníž. přenesená",J196,0)</f>
        <v>0</v>
      </c>
      <c r="BI196" s="136">
        <f>IF(N196="nulová",J196,0)</f>
        <v>0</v>
      </c>
      <c r="BJ196" s="14" t="s">
        <v>80</v>
      </c>
      <c r="BK196" s="136">
        <f>ROUND(I196*H196,2)</f>
        <v>0</v>
      </c>
      <c r="BL196" s="14" t="s">
        <v>135</v>
      </c>
      <c r="BM196" s="135" t="s">
        <v>305</v>
      </c>
    </row>
    <row r="197" spans="2:65" s="1" customFormat="1" ht="11.25">
      <c r="B197" s="29"/>
      <c r="D197" s="137" t="s">
        <v>136</v>
      </c>
      <c r="F197" s="138" t="s">
        <v>486</v>
      </c>
      <c r="I197" s="139"/>
      <c r="L197" s="29"/>
      <c r="M197" s="140"/>
      <c r="T197" s="50"/>
      <c r="AT197" s="14" t="s">
        <v>136</v>
      </c>
      <c r="AU197" s="14" t="s">
        <v>82</v>
      </c>
    </row>
    <row r="198" spans="2:65" s="1" customFormat="1" ht="24.2" customHeight="1">
      <c r="B198" s="29"/>
      <c r="C198" s="124" t="s">
        <v>209</v>
      </c>
      <c r="D198" s="124" t="s">
        <v>130</v>
      </c>
      <c r="E198" s="125" t="s">
        <v>306</v>
      </c>
      <c r="F198" s="126" t="s">
        <v>307</v>
      </c>
      <c r="G198" s="127" t="s">
        <v>133</v>
      </c>
      <c r="H198" s="128">
        <v>1.9470000000000001</v>
      </c>
      <c r="I198" s="129"/>
      <c r="J198" s="130">
        <f>ROUND(I198*H198,2)</f>
        <v>0</v>
      </c>
      <c r="K198" s="126" t="s">
        <v>134</v>
      </c>
      <c r="L198" s="29"/>
      <c r="M198" s="131" t="s">
        <v>19</v>
      </c>
      <c r="N198" s="132" t="s">
        <v>43</v>
      </c>
      <c r="P198" s="133">
        <f>O198*H198</f>
        <v>0</v>
      </c>
      <c r="Q198" s="133">
        <v>2.2563399999999998</v>
      </c>
      <c r="R198" s="133">
        <f>Q198*H198</f>
        <v>4.3930939799999997</v>
      </c>
      <c r="S198" s="133">
        <v>0</v>
      </c>
      <c r="T198" s="134">
        <f>S198*H198</f>
        <v>0</v>
      </c>
      <c r="AR198" s="135" t="s">
        <v>135</v>
      </c>
      <c r="AT198" s="135" t="s">
        <v>130</v>
      </c>
      <c r="AU198" s="135" t="s">
        <v>82</v>
      </c>
      <c r="AY198" s="14" t="s">
        <v>128</v>
      </c>
      <c r="BE198" s="136">
        <f>IF(N198="základní",J198,0)</f>
        <v>0</v>
      </c>
      <c r="BF198" s="136">
        <f>IF(N198="snížená",J198,0)</f>
        <v>0</v>
      </c>
      <c r="BG198" s="136">
        <f>IF(N198="zákl. přenesená",J198,0)</f>
        <v>0</v>
      </c>
      <c r="BH198" s="136">
        <f>IF(N198="sníž. přenesená",J198,0)</f>
        <v>0</v>
      </c>
      <c r="BI198" s="136">
        <f>IF(N198="nulová",J198,0)</f>
        <v>0</v>
      </c>
      <c r="BJ198" s="14" t="s">
        <v>80</v>
      </c>
      <c r="BK198" s="136">
        <f>ROUND(I198*H198,2)</f>
        <v>0</v>
      </c>
      <c r="BL198" s="14" t="s">
        <v>135</v>
      </c>
      <c r="BM198" s="135" t="s">
        <v>308</v>
      </c>
    </row>
    <row r="199" spans="2:65" s="1" customFormat="1" ht="19.5">
      <c r="B199" s="29"/>
      <c r="D199" s="137" t="s">
        <v>136</v>
      </c>
      <c r="F199" s="138" t="s">
        <v>309</v>
      </c>
      <c r="I199" s="139"/>
      <c r="L199" s="29"/>
      <c r="M199" s="140"/>
      <c r="T199" s="50"/>
      <c r="AT199" s="14" t="s">
        <v>136</v>
      </c>
      <c r="AU199" s="14" t="s">
        <v>82</v>
      </c>
    </row>
    <row r="200" spans="2:65" s="1" customFormat="1" ht="11.25">
      <c r="B200" s="29"/>
      <c r="D200" s="141" t="s">
        <v>138</v>
      </c>
      <c r="F200" s="142" t="s">
        <v>310</v>
      </c>
      <c r="I200" s="139"/>
      <c r="L200" s="29"/>
      <c r="M200" s="140"/>
      <c r="T200" s="50"/>
      <c r="AT200" s="14" t="s">
        <v>138</v>
      </c>
      <c r="AU200" s="14" t="s">
        <v>82</v>
      </c>
    </row>
    <row r="201" spans="2:65" s="1" customFormat="1" ht="24.2" customHeight="1">
      <c r="B201" s="29"/>
      <c r="C201" s="124" t="s">
        <v>311</v>
      </c>
      <c r="D201" s="124" t="s">
        <v>130</v>
      </c>
      <c r="E201" s="125" t="s">
        <v>461</v>
      </c>
      <c r="F201" s="126" t="s">
        <v>462</v>
      </c>
      <c r="G201" s="127" t="s">
        <v>220</v>
      </c>
      <c r="H201" s="128">
        <v>10.36</v>
      </c>
      <c r="I201" s="129"/>
      <c r="J201" s="130">
        <f>ROUND(I201*H201,2)</f>
        <v>0</v>
      </c>
      <c r="K201" s="126" t="s">
        <v>134</v>
      </c>
      <c r="L201" s="29"/>
      <c r="M201" s="131" t="s">
        <v>19</v>
      </c>
      <c r="N201" s="132" t="s">
        <v>43</v>
      </c>
      <c r="P201" s="133">
        <f>O201*H201</f>
        <v>0</v>
      </c>
      <c r="Q201" s="133">
        <v>0</v>
      </c>
      <c r="R201" s="133">
        <f>Q201*H201</f>
        <v>0</v>
      </c>
      <c r="S201" s="133">
        <v>0</v>
      </c>
      <c r="T201" s="134">
        <f>S201*H201</f>
        <v>0</v>
      </c>
      <c r="AR201" s="135" t="s">
        <v>135</v>
      </c>
      <c r="AT201" s="135" t="s">
        <v>130</v>
      </c>
      <c r="AU201" s="135" t="s">
        <v>82</v>
      </c>
      <c r="AY201" s="14" t="s">
        <v>128</v>
      </c>
      <c r="BE201" s="136">
        <f>IF(N201="základní",J201,0)</f>
        <v>0</v>
      </c>
      <c r="BF201" s="136">
        <f>IF(N201="snížená",J201,0)</f>
        <v>0</v>
      </c>
      <c r="BG201" s="136">
        <f>IF(N201="zákl. přenesená",J201,0)</f>
        <v>0</v>
      </c>
      <c r="BH201" s="136">
        <f>IF(N201="sníž. přenesená",J201,0)</f>
        <v>0</v>
      </c>
      <c r="BI201" s="136">
        <f>IF(N201="nulová",J201,0)</f>
        <v>0</v>
      </c>
      <c r="BJ201" s="14" t="s">
        <v>80</v>
      </c>
      <c r="BK201" s="136">
        <f>ROUND(I201*H201,2)</f>
        <v>0</v>
      </c>
      <c r="BL201" s="14" t="s">
        <v>135</v>
      </c>
      <c r="BM201" s="135" t="s">
        <v>315</v>
      </c>
    </row>
    <row r="202" spans="2:65" s="1" customFormat="1" ht="19.5">
      <c r="B202" s="29"/>
      <c r="D202" s="137" t="s">
        <v>136</v>
      </c>
      <c r="F202" s="138" t="s">
        <v>463</v>
      </c>
      <c r="I202" s="139"/>
      <c r="L202" s="29"/>
      <c r="M202" s="140"/>
      <c r="T202" s="50"/>
      <c r="AT202" s="14" t="s">
        <v>136</v>
      </c>
      <c r="AU202" s="14" t="s">
        <v>82</v>
      </c>
    </row>
    <row r="203" spans="2:65" s="1" customFormat="1" ht="11.25">
      <c r="B203" s="29"/>
      <c r="D203" s="141" t="s">
        <v>138</v>
      </c>
      <c r="F203" s="142" t="s">
        <v>464</v>
      </c>
      <c r="I203" s="139"/>
      <c r="L203" s="29"/>
      <c r="M203" s="140"/>
      <c r="T203" s="50"/>
      <c r="AT203" s="14" t="s">
        <v>138</v>
      </c>
      <c r="AU203" s="14" t="s">
        <v>82</v>
      </c>
    </row>
    <row r="204" spans="2:65" s="1" customFormat="1" ht="29.25">
      <c r="B204" s="29"/>
      <c r="D204" s="137" t="s">
        <v>146</v>
      </c>
      <c r="F204" s="143" t="s">
        <v>465</v>
      </c>
      <c r="I204" s="139"/>
      <c r="L204" s="29"/>
      <c r="M204" s="140"/>
      <c r="T204" s="50"/>
      <c r="AT204" s="14" t="s">
        <v>146</v>
      </c>
      <c r="AU204" s="14" t="s">
        <v>82</v>
      </c>
    </row>
    <row r="205" spans="2:65" s="1" customFormat="1" ht="16.5" customHeight="1">
      <c r="B205" s="29"/>
      <c r="C205" s="124" t="s">
        <v>217</v>
      </c>
      <c r="D205" s="124" t="s">
        <v>130</v>
      </c>
      <c r="E205" s="125" t="s">
        <v>312</v>
      </c>
      <c r="F205" s="126" t="s">
        <v>313</v>
      </c>
      <c r="G205" s="127" t="s">
        <v>314</v>
      </c>
      <c r="H205" s="128">
        <v>1</v>
      </c>
      <c r="I205" s="129"/>
      <c r="J205" s="130">
        <f>ROUND(I205*H205,2)</f>
        <v>0</v>
      </c>
      <c r="K205" s="126" t="s">
        <v>19</v>
      </c>
      <c r="L205" s="29"/>
      <c r="M205" s="131" t="s">
        <v>19</v>
      </c>
      <c r="N205" s="132" t="s">
        <v>43</v>
      </c>
      <c r="P205" s="133">
        <f>O205*H205</f>
        <v>0</v>
      </c>
      <c r="Q205" s="133">
        <v>0</v>
      </c>
      <c r="R205" s="133">
        <f>Q205*H205</f>
        <v>0</v>
      </c>
      <c r="S205" s="133">
        <v>0</v>
      </c>
      <c r="T205" s="134">
        <f>S205*H205</f>
        <v>0</v>
      </c>
      <c r="AR205" s="135" t="s">
        <v>135</v>
      </c>
      <c r="AT205" s="135" t="s">
        <v>130</v>
      </c>
      <c r="AU205" s="135" t="s">
        <v>82</v>
      </c>
      <c r="AY205" s="14" t="s">
        <v>128</v>
      </c>
      <c r="BE205" s="136">
        <f>IF(N205="základní",J205,0)</f>
        <v>0</v>
      </c>
      <c r="BF205" s="136">
        <f>IF(N205="snížená",J205,0)</f>
        <v>0</v>
      </c>
      <c r="BG205" s="136">
        <f>IF(N205="zákl. přenesená",J205,0)</f>
        <v>0</v>
      </c>
      <c r="BH205" s="136">
        <f>IF(N205="sníž. přenesená",J205,0)</f>
        <v>0</v>
      </c>
      <c r="BI205" s="136">
        <f>IF(N205="nulová",J205,0)</f>
        <v>0</v>
      </c>
      <c r="BJ205" s="14" t="s">
        <v>80</v>
      </c>
      <c r="BK205" s="136">
        <f>ROUND(I205*H205,2)</f>
        <v>0</v>
      </c>
      <c r="BL205" s="14" t="s">
        <v>135</v>
      </c>
      <c r="BM205" s="135" t="s">
        <v>318</v>
      </c>
    </row>
    <row r="206" spans="2:65" s="1" customFormat="1" ht="11.25">
      <c r="B206" s="29"/>
      <c r="D206" s="137" t="s">
        <v>136</v>
      </c>
      <c r="F206" s="138" t="s">
        <v>313</v>
      </c>
      <c r="I206" s="139"/>
      <c r="L206" s="29"/>
      <c r="M206" s="140"/>
      <c r="T206" s="50"/>
      <c r="AT206" s="14" t="s">
        <v>136</v>
      </c>
      <c r="AU206" s="14" t="s">
        <v>82</v>
      </c>
    </row>
    <row r="207" spans="2:65" s="1" customFormat="1" ht="24.2" customHeight="1">
      <c r="B207" s="29"/>
      <c r="C207" s="124" t="s">
        <v>324</v>
      </c>
      <c r="D207" s="124" t="s">
        <v>130</v>
      </c>
      <c r="E207" s="125" t="s">
        <v>316</v>
      </c>
      <c r="F207" s="126" t="s">
        <v>317</v>
      </c>
      <c r="G207" s="127" t="s">
        <v>220</v>
      </c>
      <c r="H207" s="128">
        <v>3</v>
      </c>
      <c r="I207" s="129"/>
      <c r="J207" s="130">
        <f>ROUND(I207*H207,2)</f>
        <v>0</v>
      </c>
      <c r="K207" s="126" t="s">
        <v>134</v>
      </c>
      <c r="L207" s="29"/>
      <c r="M207" s="131" t="s">
        <v>19</v>
      </c>
      <c r="N207" s="132" t="s">
        <v>43</v>
      </c>
      <c r="P207" s="133">
        <f>O207*H207</f>
        <v>0</v>
      </c>
      <c r="Q207" s="133">
        <v>1.32E-3</v>
      </c>
      <c r="R207" s="133">
        <f>Q207*H207</f>
        <v>3.96E-3</v>
      </c>
      <c r="S207" s="133">
        <v>2.5000000000000001E-2</v>
      </c>
      <c r="T207" s="134">
        <f>S207*H207</f>
        <v>7.5000000000000011E-2</v>
      </c>
      <c r="AR207" s="135" t="s">
        <v>135</v>
      </c>
      <c r="AT207" s="135" t="s">
        <v>130</v>
      </c>
      <c r="AU207" s="135" t="s">
        <v>82</v>
      </c>
      <c r="AY207" s="14" t="s">
        <v>128</v>
      </c>
      <c r="BE207" s="136">
        <f>IF(N207="základní",J207,0)</f>
        <v>0</v>
      </c>
      <c r="BF207" s="136">
        <f>IF(N207="snížená",J207,0)</f>
        <v>0</v>
      </c>
      <c r="BG207" s="136">
        <f>IF(N207="zákl. přenesená",J207,0)</f>
        <v>0</v>
      </c>
      <c r="BH207" s="136">
        <f>IF(N207="sníž. přenesená",J207,0)</f>
        <v>0</v>
      </c>
      <c r="BI207" s="136">
        <f>IF(N207="nulová",J207,0)</f>
        <v>0</v>
      </c>
      <c r="BJ207" s="14" t="s">
        <v>80</v>
      </c>
      <c r="BK207" s="136">
        <f>ROUND(I207*H207,2)</f>
        <v>0</v>
      </c>
      <c r="BL207" s="14" t="s">
        <v>135</v>
      </c>
      <c r="BM207" s="135" t="s">
        <v>327</v>
      </c>
    </row>
    <row r="208" spans="2:65" s="1" customFormat="1" ht="29.25">
      <c r="B208" s="29"/>
      <c r="D208" s="137" t="s">
        <v>136</v>
      </c>
      <c r="F208" s="138" t="s">
        <v>319</v>
      </c>
      <c r="I208" s="139"/>
      <c r="L208" s="29"/>
      <c r="M208" s="140"/>
      <c r="T208" s="50"/>
      <c r="AT208" s="14" t="s">
        <v>136</v>
      </c>
      <c r="AU208" s="14" t="s">
        <v>82</v>
      </c>
    </row>
    <row r="209" spans="2:65" s="1" customFormat="1" ht="11.25">
      <c r="B209" s="29"/>
      <c r="D209" s="141" t="s">
        <v>138</v>
      </c>
      <c r="F209" s="142" t="s">
        <v>320</v>
      </c>
      <c r="I209" s="139"/>
      <c r="L209" s="29"/>
      <c r="M209" s="140"/>
      <c r="T209" s="50"/>
      <c r="AT209" s="14" t="s">
        <v>138</v>
      </c>
      <c r="AU209" s="14" t="s">
        <v>82</v>
      </c>
    </row>
    <row r="210" spans="2:65" s="1" customFormat="1" ht="58.5">
      <c r="B210" s="29"/>
      <c r="D210" s="137" t="s">
        <v>146</v>
      </c>
      <c r="F210" s="143" t="s">
        <v>321</v>
      </c>
      <c r="I210" s="139"/>
      <c r="L210" s="29"/>
      <c r="M210" s="140"/>
      <c r="T210" s="50"/>
      <c r="AT210" s="14" t="s">
        <v>146</v>
      </c>
      <c r="AU210" s="14" t="s">
        <v>82</v>
      </c>
    </row>
    <row r="211" spans="2:65" s="11" customFormat="1" ht="22.9" customHeight="1">
      <c r="B211" s="112"/>
      <c r="D211" s="113" t="s">
        <v>71</v>
      </c>
      <c r="E211" s="122" t="s">
        <v>322</v>
      </c>
      <c r="F211" s="122" t="s">
        <v>323</v>
      </c>
      <c r="I211" s="115"/>
      <c r="J211" s="123">
        <f>BK211</f>
        <v>0</v>
      </c>
      <c r="L211" s="112"/>
      <c r="M211" s="117"/>
      <c r="P211" s="118">
        <f>SUM(P212:P229)</f>
        <v>0</v>
      </c>
      <c r="R211" s="118">
        <f>SUM(R212:R229)</f>
        <v>0</v>
      </c>
      <c r="T211" s="119">
        <f>SUM(T212:T229)</f>
        <v>0</v>
      </c>
      <c r="AR211" s="113" t="s">
        <v>80</v>
      </c>
      <c r="AT211" s="120" t="s">
        <v>71</v>
      </c>
      <c r="AU211" s="120" t="s">
        <v>80</v>
      </c>
      <c r="AY211" s="113" t="s">
        <v>128</v>
      </c>
      <c r="BK211" s="121">
        <f>SUM(BK212:BK229)</f>
        <v>0</v>
      </c>
    </row>
    <row r="212" spans="2:65" s="1" customFormat="1" ht="33" customHeight="1">
      <c r="B212" s="29"/>
      <c r="C212" s="124" t="s">
        <v>221</v>
      </c>
      <c r="D212" s="124" t="s">
        <v>130</v>
      </c>
      <c r="E212" s="125" t="s">
        <v>325</v>
      </c>
      <c r="F212" s="126" t="s">
        <v>326</v>
      </c>
      <c r="G212" s="127" t="s">
        <v>178</v>
      </c>
      <c r="H212" s="128">
        <v>3.7730000000000001</v>
      </c>
      <c r="I212" s="129"/>
      <c r="J212" s="130">
        <f>ROUND(I212*H212,2)</f>
        <v>0</v>
      </c>
      <c r="K212" s="126" t="s">
        <v>134</v>
      </c>
      <c r="L212" s="29"/>
      <c r="M212" s="131" t="s">
        <v>19</v>
      </c>
      <c r="N212" s="132" t="s">
        <v>43</v>
      </c>
      <c r="P212" s="133">
        <f>O212*H212</f>
        <v>0</v>
      </c>
      <c r="Q212" s="133">
        <v>0</v>
      </c>
      <c r="R212" s="133">
        <f>Q212*H212</f>
        <v>0</v>
      </c>
      <c r="S212" s="133">
        <v>0</v>
      </c>
      <c r="T212" s="134">
        <f>S212*H212</f>
        <v>0</v>
      </c>
      <c r="AR212" s="135" t="s">
        <v>135</v>
      </c>
      <c r="AT212" s="135" t="s">
        <v>130</v>
      </c>
      <c r="AU212" s="135" t="s">
        <v>82</v>
      </c>
      <c r="AY212" s="14" t="s">
        <v>128</v>
      </c>
      <c r="BE212" s="136">
        <f>IF(N212="základní",J212,0)</f>
        <v>0</v>
      </c>
      <c r="BF212" s="136">
        <f>IF(N212="snížená",J212,0)</f>
        <v>0</v>
      </c>
      <c r="BG212" s="136">
        <f>IF(N212="zákl. přenesená",J212,0)</f>
        <v>0</v>
      </c>
      <c r="BH212" s="136">
        <f>IF(N212="sníž. přenesená",J212,0)</f>
        <v>0</v>
      </c>
      <c r="BI212" s="136">
        <f>IF(N212="nulová",J212,0)</f>
        <v>0</v>
      </c>
      <c r="BJ212" s="14" t="s">
        <v>80</v>
      </c>
      <c r="BK212" s="136">
        <f>ROUND(I212*H212,2)</f>
        <v>0</v>
      </c>
      <c r="BL212" s="14" t="s">
        <v>135</v>
      </c>
      <c r="BM212" s="135" t="s">
        <v>333</v>
      </c>
    </row>
    <row r="213" spans="2:65" s="1" customFormat="1" ht="19.5">
      <c r="B213" s="29"/>
      <c r="D213" s="137" t="s">
        <v>136</v>
      </c>
      <c r="F213" s="138" t="s">
        <v>328</v>
      </c>
      <c r="I213" s="139"/>
      <c r="L213" s="29"/>
      <c r="M213" s="140"/>
      <c r="T213" s="50"/>
      <c r="AT213" s="14" t="s">
        <v>136</v>
      </c>
      <c r="AU213" s="14" t="s">
        <v>82</v>
      </c>
    </row>
    <row r="214" spans="2:65" s="1" customFormat="1" ht="11.25">
      <c r="B214" s="29"/>
      <c r="D214" s="141" t="s">
        <v>138</v>
      </c>
      <c r="F214" s="142" t="s">
        <v>329</v>
      </c>
      <c r="I214" s="139"/>
      <c r="L214" s="29"/>
      <c r="M214" s="140"/>
      <c r="T214" s="50"/>
      <c r="AT214" s="14" t="s">
        <v>138</v>
      </c>
      <c r="AU214" s="14" t="s">
        <v>82</v>
      </c>
    </row>
    <row r="215" spans="2:65" s="1" customFormat="1" ht="78">
      <c r="B215" s="29"/>
      <c r="D215" s="137" t="s">
        <v>146</v>
      </c>
      <c r="F215" s="143" t="s">
        <v>330</v>
      </c>
      <c r="I215" s="139"/>
      <c r="L215" s="29"/>
      <c r="M215" s="140"/>
      <c r="T215" s="50"/>
      <c r="AT215" s="14" t="s">
        <v>146</v>
      </c>
      <c r="AU215" s="14" t="s">
        <v>82</v>
      </c>
    </row>
    <row r="216" spans="2:65" s="1" customFormat="1" ht="21.75" customHeight="1">
      <c r="B216" s="29"/>
      <c r="C216" s="124" t="s">
        <v>336</v>
      </c>
      <c r="D216" s="124" t="s">
        <v>130</v>
      </c>
      <c r="E216" s="125" t="s">
        <v>331</v>
      </c>
      <c r="F216" s="126" t="s">
        <v>332</v>
      </c>
      <c r="G216" s="127" t="s">
        <v>178</v>
      </c>
      <c r="H216" s="128">
        <v>37.729999999999997</v>
      </c>
      <c r="I216" s="129"/>
      <c r="J216" s="130">
        <f>ROUND(I216*H216,2)</f>
        <v>0</v>
      </c>
      <c r="K216" s="126" t="s">
        <v>134</v>
      </c>
      <c r="L216" s="29"/>
      <c r="M216" s="131" t="s">
        <v>19</v>
      </c>
      <c r="N216" s="132" t="s">
        <v>43</v>
      </c>
      <c r="P216" s="133">
        <f>O216*H216</f>
        <v>0</v>
      </c>
      <c r="Q216" s="133">
        <v>0</v>
      </c>
      <c r="R216" s="133">
        <f>Q216*H216</f>
        <v>0</v>
      </c>
      <c r="S216" s="133">
        <v>0</v>
      </c>
      <c r="T216" s="134">
        <f>S216*H216</f>
        <v>0</v>
      </c>
      <c r="AR216" s="135" t="s">
        <v>135</v>
      </c>
      <c r="AT216" s="135" t="s">
        <v>130</v>
      </c>
      <c r="AU216" s="135" t="s">
        <v>82</v>
      </c>
      <c r="AY216" s="14" t="s">
        <v>128</v>
      </c>
      <c r="BE216" s="136">
        <f>IF(N216="základní",J216,0)</f>
        <v>0</v>
      </c>
      <c r="BF216" s="136">
        <f>IF(N216="snížená",J216,0)</f>
        <v>0</v>
      </c>
      <c r="BG216" s="136">
        <f>IF(N216="zákl. přenesená",J216,0)</f>
        <v>0</v>
      </c>
      <c r="BH216" s="136">
        <f>IF(N216="sníž. přenesená",J216,0)</f>
        <v>0</v>
      </c>
      <c r="BI216" s="136">
        <f>IF(N216="nulová",J216,0)</f>
        <v>0</v>
      </c>
      <c r="BJ216" s="14" t="s">
        <v>80</v>
      </c>
      <c r="BK216" s="136">
        <f>ROUND(I216*H216,2)</f>
        <v>0</v>
      </c>
      <c r="BL216" s="14" t="s">
        <v>135</v>
      </c>
      <c r="BM216" s="135" t="s">
        <v>339</v>
      </c>
    </row>
    <row r="217" spans="2:65" s="1" customFormat="1" ht="29.25">
      <c r="B217" s="29"/>
      <c r="D217" s="137" t="s">
        <v>136</v>
      </c>
      <c r="F217" s="138" t="s">
        <v>334</v>
      </c>
      <c r="I217" s="139"/>
      <c r="L217" s="29"/>
      <c r="M217" s="140"/>
      <c r="T217" s="50"/>
      <c r="AT217" s="14" t="s">
        <v>136</v>
      </c>
      <c r="AU217" s="14" t="s">
        <v>82</v>
      </c>
    </row>
    <row r="218" spans="2:65" s="1" customFormat="1" ht="11.25">
      <c r="B218" s="29"/>
      <c r="D218" s="141" t="s">
        <v>138</v>
      </c>
      <c r="F218" s="142" t="s">
        <v>335</v>
      </c>
      <c r="I218" s="139"/>
      <c r="L218" s="29"/>
      <c r="M218" s="140"/>
      <c r="T218" s="50"/>
      <c r="AT218" s="14" t="s">
        <v>138</v>
      </c>
      <c r="AU218" s="14" t="s">
        <v>82</v>
      </c>
    </row>
    <row r="219" spans="2:65" s="1" customFormat="1" ht="78">
      <c r="B219" s="29"/>
      <c r="D219" s="137" t="s">
        <v>146</v>
      </c>
      <c r="F219" s="143" t="s">
        <v>330</v>
      </c>
      <c r="I219" s="139"/>
      <c r="L219" s="29"/>
      <c r="M219" s="140"/>
      <c r="T219" s="50"/>
      <c r="AT219" s="14" t="s">
        <v>146</v>
      </c>
      <c r="AU219" s="14" t="s">
        <v>82</v>
      </c>
    </row>
    <row r="220" spans="2:65" s="1" customFormat="1" ht="16.5" customHeight="1">
      <c r="B220" s="29"/>
      <c r="C220" s="124" t="s">
        <v>228</v>
      </c>
      <c r="D220" s="124" t="s">
        <v>130</v>
      </c>
      <c r="E220" s="125" t="s">
        <v>337</v>
      </c>
      <c r="F220" s="126" t="s">
        <v>338</v>
      </c>
      <c r="G220" s="127" t="s">
        <v>178</v>
      </c>
      <c r="H220" s="128">
        <v>3.7730000000000001</v>
      </c>
      <c r="I220" s="129"/>
      <c r="J220" s="130">
        <f>ROUND(I220*H220,2)</f>
        <v>0</v>
      </c>
      <c r="K220" s="126" t="s">
        <v>134</v>
      </c>
      <c r="L220" s="29"/>
      <c r="M220" s="131" t="s">
        <v>19</v>
      </c>
      <c r="N220" s="132" t="s">
        <v>43</v>
      </c>
      <c r="P220" s="133">
        <f>O220*H220</f>
        <v>0</v>
      </c>
      <c r="Q220" s="133">
        <v>0</v>
      </c>
      <c r="R220" s="133">
        <f>Q220*H220</f>
        <v>0</v>
      </c>
      <c r="S220" s="133">
        <v>0</v>
      </c>
      <c r="T220" s="134">
        <f>S220*H220</f>
        <v>0</v>
      </c>
      <c r="AR220" s="135" t="s">
        <v>135</v>
      </c>
      <c r="AT220" s="135" t="s">
        <v>130</v>
      </c>
      <c r="AU220" s="135" t="s">
        <v>82</v>
      </c>
      <c r="AY220" s="14" t="s">
        <v>128</v>
      </c>
      <c r="BE220" s="136">
        <f>IF(N220="základní",J220,0)</f>
        <v>0</v>
      </c>
      <c r="BF220" s="136">
        <f>IF(N220="snížená",J220,0)</f>
        <v>0</v>
      </c>
      <c r="BG220" s="136">
        <f>IF(N220="zákl. přenesená",J220,0)</f>
        <v>0</v>
      </c>
      <c r="BH220" s="136">
        <f>IF(N220="sníž. přenesená",J220,0)</f>
        <v>0</v>
      </c>
      <c r="BI220" s="136">
        <f>IF(N220="nulová",J220,0)</f>
        <v>0</v>
      </c>
      <c r="BJ220" s="14" t="s">
        <v>80</v>
      </c>
      <c r="BK220" s="136">
        <f>ROUND(I220*H220,2)</f>
        <v>0</v>
      </c>
      <c r="BL220" s="14" t="s">
        <v>135</v>
      </c>
      <c r="BM220" s="135" t="s">
        <v>345</v>
      </c>
    </row>
    <row r="221" spans="2:65" s="1" customFormat="1" ht="19.5">
      <c r="B221" s="29"/>
      <c r="D221" s="137" t="s">
        <v>136</v>
      </c>
      <c r="F221" s="138" t="s">
        <v>340</v>
      </c>
      <c r="I221" s="139"/>
      <c r="L221" s="29"/>
      <c r="M221" s="140"/>
      <c r="T221" s="50"/>
      <c r="AT221" s="14" t="s">
        <v>136</v>
      </c>
      <c r="AU221" s="14" t="s">
        <v>82</v>
      </c>
    </row>
    <row r="222" spans="2:65" s="1" customFormat="1" ht="11.25">
      <c r="B222" s="29"/>
      <c r="D222" s="141" t="s">
        <v>138</v>
      </c>
      <c r="F222" s="142" t="s">
        <v>341</v>
      </c>
      <c r="I222" s="139"/>
      <c r="L222" s="29"/>
      <c r="M222" s="140"/>
      <c r="T222" s="50"/>
      <c r="AT222" s="14" t="s">
        <v>138</v>
      </c>
      <c r="AU222" s="14" t="s">
        <v>82</v>
      </c>
    </row>
    <row r="223" spans="2:65" s="1" customFormat="1" ht="39">
      <c r="B223" s="29"/>
      <c r="D223" s="137" t="s">
        <v>146</v>
      </c>
      <c r="F223" s="143" t="s">
        <v>342</v>
      </c>
      <c r="I223" s="139"/>
      <c r="L223" s="29"/>
      <c r="M223" s="140"/>
      <c r="T223" s="50"/>
      <c r="AT223" s="14" t="s">
        <v>146</v>
      </c>
      <c r="AU223" s="14" t="s">
        <v>82</v>
      </c>
    </row>
    <row r="224" spans="2:65" s="1" customFormat="1" ht="44.25" customHeight="1">
      <c r="B224" s="29"/>
      <c r="C224" s="124" t="s">
        <v>350</v>
      </c>
      <c r="D224" s="124" t="s">
        <v>130</v>
      </c>
      <c r="E224" s="125" t="s">
        <v>487</v>
      </c>
      <c r="F224" s="126" t="s">
        <v>180</v>
      </c>
      <c r="G224" s="127" t="s">
        <v>178</v>
      </c>
      <c r="H224" s="128">
        <v>3.7730000000000001</v>
      </c>
      <c r="I224" s="129"/>
      <c r="J224" s="130">
        <f>ROUND(I224*H224,2)</f>
        <v>0</v>
      </c>
      <c r="K224" s="126" t="s">
        <v>134</v>
      </c>
      <c r="L224" s="29"/>
      <c r="M224" s="131" t="s">
        <v>19</v>
      </c>
      <c r="N224" s="132" t="s">
        <v>43</v>
      </c>
      <c r="P224" s="133">
        <f>O224*H224</f>
        <v>0</v>
      </c>
      <c r="Q224" s="133">
        <v>0</v>
      </c>
      <c r="R224" s="133">
        <f>Q224*H224</f>
        <v>0</v>
      </c>
      <c r="S224" s="133">
        <v>0</v>
      </c>
      <c r="T224" s="134">
        <f>S224*H224</f>
        <v>0</v>
      </c>
      <c r="AR224" s="135" t="s">
        <v>135</v>
      </c>
      <c r="AT224" s="135" t="s">
        <v>130</v>
      </c>
      <c r="AU224" s="135" t="s">
        <v>82</v>
      </c>
      <c r="AY224" s="14" t="s">
        <v>128</v>
      </c>
      <c r="BE224" s="136">
        <f>IF(N224="základní",J224,0)</f>
        <v>0</v>
      </c>
      <c r="BF224" s="136">
        <f>IF(N224="snížená",J224,0)</f>
        <v>0</v>
      </c>
      <c r="BG224" s="136">
        <f>IF(N224="zákl. přenesená",J224,0)</f>
        <v>0</v>
      </c>
      <c r="BH224" s="136">
        <f>IF(N224="sníž. přenesená",J224,0)</f>
        <v>0</v>
      </c>
      <c r="BI224" s="136">
        <f>IF(N224="nulová",J224,0)</f>
        <v>0</v>
      </c>
      <c r="BJ224" s="14" t="s">
        <v>80</v>
      </c>
      <c r="BK224" s="136">
        <f>ROUND(I224*H224,2)</f>
        <v>0</v>
      </c>
      <c r="BL224" s="14" t="s">
        <v>135</v>
      </c>
      <c r="BM224" s="135" t="s">
        <v>353</v>
      </c>
    </row>
    <row r="225" spans="2:65" s="1" customFormat="1" ht="29.25">
      <c r="B225" s="29"/>
      <c r="D225" s="137" t="s">
        <v>136</v>
      </c>
      <c r="F225" s="138" t="s">
        <v>180</v>
      </c>
      <c r="I225" s="139"/>
      <c r="L225" s="29"/>
      <c r="M225" s="140"/>
      <c r="T225" s="50"/>
      <c r="AT225" s="14" t="s">
        <v>136</v>
      </c>
      <c r="AU225" s="14" t="s">
        <v>82</v>
      </c>
    </row>
    <row r="226" spans="2:65" s="1" customFormat="1" ht="11.25">
      <c r="B226" s="29"/>
      <c r="D226" s="141" t="s">
        <v>138</v>
      </c>
      <c r="F226" s="142" t="s">
        <v>488</v>
      </c>
      <c r="I226" s="139"/>
      <c r="L226" s="29"/>
      <c r="M226" s="140"/>
      <c r="T226" s="50"/>
      <c r="AT226" s="14" t="s">
        <v>138</v>
      </c>
      <c r="AU226" s="14" t="s">
        <v>82</v>
      </c>
    </row>
    <row r="227" spans="2:65" s="1" customFormat="1" ht="44.25" customHeight="1">
      <c r="B227" s="29"/>
      <c r="C227" s="124" t="s">
        <v>236</v>
      </c>
      <c r="D227" s="124" t="s">
        <v>130</v>
      </c>
      <c r="E227" s="125" t="s">
        <v>466</v>
      </c>
      <c r="F227" s="126" t="s">
        <v>467</v>
      </c>
      <c r="G227" s="127" t="s">
        <v>178</v>
      </c>
      <c r="H227" s="128">
        <v>3.7730000000000001</v>
      </c>
      <c r="I227" s="129"/>
      <c r="J227" s="130">
        <f>ROUND(I227*H227,2)</f>
        <v>0</v>
      </c>
      <c r="K227" s="126" t="s">
        <v>134</v>
      </c>
      <c r="L227" s="29"/>
      <c r="M227" s="131" t="s">
        <v>19</v>
      </c>
      <c r="N227" s="132" t="s">
        <v>43</v>
      </c>
      <c r="P227" s="133">
        <f>O227*H227</f>
        <v>0</v>
      </c>
      <c r="Q227" s="133">
        <v>0</v>
      </c>
      <c r="R227" s="133">
        <f>Q227*H227</f>
        <v>0</v>
      </c>
      <c r="S227" s="133">
        <v>0</v>
      </c>
      <c r="T227" s="134">
        <f>S227*H227</f>
        <v>0</v>
      </c>
      <c r="AR227" s="135" t="s">
        <v>135</v>
      </c>
      <c r="AT227" s="135" t="s">
        <v>130</v>
      </c>
      <c r="AU227" s="135" t="s">
        <v>82</v>
      </c>
      <c r="AY227" s="14" t="s">
        <v>128</v>
      </c>
      <c r="BE227" s="136">
        <f>IF(N227="základní",J227,0)</f>
        <v>0</v>
      </c>
      <c r="BF227" s="136">
        <f>IF(N227="snížená",J227,0)</f>
        <v>0</v>
      </c>
      <c r="BG227" s="136">
        <f>IF(N227="zákl. přenesená",J227,0)</f>
        <v>0</v>
      </c>
      <c r="BH227" s="136">
        <f>IF(N227="sníž. přenesená",J227,0)</f>
        <v>0</v>
      </c>
      <c r="BI227" s="136">
        <f>IF(N227="nulová",J227,0)</f>
        <v>0</v>
      </c>
      <c r="BJ227" s="14" t="s">
        <v>80</v>
      </c>
      <c r="BK227" s="136">
        <f>ROUND(I227*H227,2)</f>
        <v>0</v>
      </c>
      <c r="BL227" s="14" t="s">
        <v>135</v>
      </c>
      <c r="BM227" s="135" t="s">
        <v>362</v>
      </c>
    </row>
    <row r="228" spans="2:65" s="1" customFormat="1" ht="29.25">
      <c r="B228" s="29"/>
      <c r="D228" s="137" t="s">
        <v>136</v>
      </c>
      <c r="F228" s="138" t="s">
        <v>468</v>
      </c>
      <c r="I228" s="139"/>
      <c r="L228" s="29"/>
      <c r="M228" s="140"/>
      <c r="T228" s="50"/>
      <c r="AT228" s="14" t="s">
        <v>136</v>
      </c>
      <c r="AU228" s="14" t="s">
        <v>82</v>
      </c>
    </row>
    <row r="229" spans="2:65" s="1" customFormat="1" ht="11.25">
      <c r="B229" s="29"/>
      <c r="D229" s="141" t="s">
        <v>138</v>
      </c>
      <c r="F229" s="142" t="s">
        <v>469</v>
      </c>
      <c r="I229" s="139"/>
      <c r="L229" s="29"/>
      <c r="M229" s="140"/>
      <c r="T229" s="50"/>
      <c r="AT229" s="14" t="s">
        <v>138</v>
      </c>
      <c r="AU229" s="14" t="s">
        <v>82</v>
      </c>
    </row>
    <row r="230" spans="2:65" s="11" customFormat="1" ht="22.9" customHeight="1">
      <c r="B230" s="112"/>
      <c r="D230" s="113" t="s">
        <v>71</v>
      </c>
      <c r="E230" s="122" t="s">
        <v>348</v>
      </c>
      <c r="F230" s="122" t="s">
        <v>349</v>
      </c>
      <c r="I230" s="115"/>
      <c r="J230" s="123">
        <f>BK230</f>
        <v>0</v>
      </c>
      <c r="L230" s="112"/>
      <c r="M230" s="117"/>
      <c r="P230" s="118">
        <f>SUM(P231:P233)</f>
        <v>0</v>
      </c>
      <c r="R230" s="118">
        <f>SUM(R231:R233)</f>
        <v>0</v>
      </c>
      <c r="T230" s="119">
        <f>SUM(T231:T233)</f>
        <v>0</v>
      </c>
      <c r="AR230" s="113" t="s">
        <v>80</v>
      </c>
      <c r="AT230" s="120" t="s">
        <v>71</v>
      </c>
      <c r="AU230" s="120" t="s">
        <v>80</v>
      </c>
      <c r="AY230" s="113" t="s">
        <v>128</v>
      </c>
      <c r="BK230" s="121">
        <f>SUM(BK231:BK233)</f>
        <v>0</v>
      </c>
    </row>
    <row r="231" spans="2:65" s="1" customFormat="1" ht="24.2" customHeight="1">
      <c r="B231" s="29"/>
      <c r="C231" s="124" t="s">
        <v>363</v>
      </c>
      <c r="D231" s="124" t="s">
        <v>130</v>
      </c>
      <c r="E231" s="125" t="s">
        <v>351</v>
      </c>
      <c r="F231" s="126" t="s">
        <v>352</v>
      </c>
      <c r="G231" s="127" t="s">
        <v>178</v>
      </c>
      <c r="H231" s="128">
        <v>33.313000000000002</v>
      </c>
      <c r="I231" s="129"/>
      <c r="J231" s="130">
        <f>ROUND(I231*H231,2)</f>
        <v>0</v>
      </c>
      <c r="K231" s="126" t="s">
        <v>134</v>
      </c>
      <c r="L231" s="29"/>
      <c r="M231" s="131" t="s">
        <v>19</v>
      </c>
      <c r="N231" s="132" t="s">
        <v>43</v>
      </c>
      <c r="P231" s="133">
        <f>O231*H231</f>
        <v>0</v>
      </c>
      <c r="Q231" s="133">
        <v>0</v>
      </c>
      <c r="R231" s="133">
        <f>Q231*H231</f>
        <v>0</v>
      </c>
      <c r="S231" s="133">
        <v>0</v>
      </c>
      <c r="T231" s="134">
        <f>S231*H231</f>
        <v>0</v>
      </c>
      <c r="AR231" s="135" t="s">
        <v>135</v>
      </c>
      <c r="AT231" s="135" t="s">
        <v>130</v>
      </c>
      <c r="AU231" s="135" t="s">
        <v>82</v>
      </c>
      <c r="AY231" s="14" t="s">
        <v>128</v>
      </c>
      <c r="BE231" s="136">
        <f>IF(N231="základní",J231,0)</f>
        <v>0</v>
      </c>
      <c r="BF231" s="136">
        <f>IF(N231="snížená",J231,0)</f>
        <v>0</v>
      </c>
      <c r="BG231" s="136">
        <f>IF(N231="zákl. přenesená",J231,0)</f>
        <v>0</v>
      </c>
      <c r="BH231" s="136">
        <f>IF(N231="sníž. přenesená",J231,0)</f>
        <v>0</v>
      </c>
      <c r="BI231" s="136">
        <f>IF(N231="nulová",J231,0)</f>
        <v>0</v>
      </c>
      <c r="BJ231" s="14" t="s">
        <v>80</v>
      </c>
      <c r="BK231" s="136">
        <f>ROUND(I231*H231,2)</f>
        <v>0</v>
      </c>
      <c r="BL231" s="14" t="s">
        <v>135</v>
      </c>
      <c r="BM231" s="135" t="s">
        <v>367</v>
      </c>
    </row>
    <row r="232" spans="2:65" s="1" customFormat="1" ht="19.5">
      <c r="B232" s="29"/>
      <c r="D232" s="137" t="s">
        <v>136</v>
      </c>
      <c r="F232" s="138" t="s">
        <v>354</v>
      </c>
      <c r="I232" s="139"/>
      <c r="L232" s="29"/>
      <c r="M232" s="140"/>
      <c r="T232" s="50"/>
      <c r="AT232" s="14" t="s">
        <v>136</v>
      </c>
      <c r="AU232" s="14" t="s">
        <v>82</v>
      </c>
    </row>
    <row r="233" spans="2:65" s="1" customFormat="1" ht="11.25">
      <c r="B233" s="29"/>
      <c r="D233" s="141" t="s">
        <v>138</v>
      </c>
      <c r="F233" s="142" t="s">
        <v>355</v>
      </c>
      <c r="I233" s="139"/>
      <c r="L233" s="29"/>
      <c r="M233" s="140"/>
      <c r="T233" s="50"/>
      <c r="AT233" s="14" t="s">
        <v>138</v>
      </c>
      <c r="AU233" s="14" t="s">
        <v>82</v>
      </c>
    </row>
    <row r="234" spans="2:65" s="11" customFormat="1" ht="25.9" customHeight="1">
      <c r="B234" s="112"/>
      <c r="D234" s="113" t="s">
        <v>71</v>
      </c>
      <c r="E234" s="114" t="s">
        <v>356</v>
      </c>
      <c r="F234" s="114" t="s">
        <v>357</v>
      </c>
      <c r="I234" s="115"/>
      <c r="J234" s="116">
        <f>BK234</f>
        <v>0</v>
      </c>
      <c r="L234" s="112"/>
      <c r="M234" s="117"/>
      <c r="P234" s="118">
        <f>P235</f>
        <v>0</v>
      </c>
      <c r="R234" s="118">
        <f>R235</f>
        <v>0</v>
      </c>
      <c r="T234" s="119">
        <f>T235</f>
        <v>0</v>
      </c>
      <c r="AR234" s="113" t="s">
        <v>82</v>
      </c>
      <c r="AT234" s="120" t="s">
        <v>71</v>
      </c>
      <c r="AU234" s="120" t="s">
        <v>72</v>
      </c>
      <c r="AY234" s="113" t="s">
        <v>128</v>
      </c>
      <c r="BK234" s="121">
        <f>BK235</f>
        <v>0</v>
      </c>
    </row>
    <row r="235" spans="2:65" s="11" customFormat="1" ht="22.9" customHeight="1">
      <c r="B235" s="112"/>
      <c r="D235" s="113" t="s">
        <v>71</v>
      </c>
      <c r="E235" s="122" t="s">
        <v>358</v>
      </c>
      <c r="F235" s="122" t="s">
        <v>359</v>
      </c>
      <c r="I235" s="115"/>
      <c r="J235" s="123">
        <f>BK235</f>
        <v>0</v>
      </c>
      <c r="L235" s="112"/>
      <c r="M235" s="117"/>
      <c r="P235" s="118">
        <f>SUM(P236:P241)</f>
        <v>0</v>
      </c>
      <c r="R235" s="118">
        <f>SUM(R236:R241)</f>
        <v>0</v>
      </c>
      <c r="T235" s="119">
        <f>SUM(T236:T241)</f>
        <v>0</v>
      </c>
      <c r="AR235" s="113" t="s">
        <v>82</v>
      </c>
      <c r="AT235" s="120" t="s">
        <v>71</v>
      </c>
      <c r="AU235" s="120" t="s">
        <v>80</v>
      </c>
      <c r="AY235" s="113" t="s">
        <v>128</v>
      </c>
      <c r="BK235" s="121">
        <f>SUM(BK236:BK241)</f>
        <v>0</v>
      </c>
    </row>
    <row r="236" spans="2:65" s="1" customFormat="1" ht="24.2" customHeight="1">
      <c r="B236" s="29"/>
      <c r="C236" s="124" t="s">
        <v>239</v>
      </c>
      <c r="D236" s="124" t="s">
        <v>130</v>
      </c>
      <c r="E236" s="125" t="s">
        <v>360</v>
      </c>
      <c r="F236" s="126" t="s">
        <v>361</v>
      </c>
      <c r="G236" s="127" t="s">
        <v>314</v>
      </c>
      <c r="H236" s="128">
        <v>3</v>
      </c>
      <c r="I236" s="129"/>
      <c r="J236" s="130">
        <f>ROUND(I236*H236,2)</f>
        <v>0</v>
      </c>
      <c r="K236" s="126" t="s">
        <v>19</v>
      </c>
      <c r="L236" s="29"/>
      <c r="M236" s="131" t="s">
        <v>19</v>
      </c>
      <c r="N236" s="132" t="s">
        <v>43</v>
      </c>
      <c r="P236" s="133">
        <f>O236*H236</f>
        <v>0</v>
      </c>
      <c r="Q236" s="133">
        <v>0</v>
      </c>
      <c r="R236" s="133">
        <f>Q236*H236</f>
        <v>0</v>
      </c>
      <c r="S236" s="133">
        <v>0</v>
      </c>
      <c r="T236" s="134">
        <f>S236*H236</f>
        <v>0</v>
      </c>
      <c r="AR236" s="135" t="s">
        <v>167</v>
      </c>
      <c r="AT236" s="135" t="s">
        <v>130</v>
      </c>
      <c r="AU236" s="135" t="s">
        <v>82</v>
      </c>
      <c r="AY236" s="14" t="s">
        <v>128</v>
      </c>
      <c r="BE236" s="136">
        <f>IF(N236="základní",J236,0)</f>
        <v>0</v>
      </c>
      <c r="BF236" s="136">
        <f>IF(N236="snížená",J236,0)</f>
        <v>0</v>
      </c>
      <c r="BG236" s="136">
        <f>IF(N236="zákl. přenesená",J236,0)</f>
        <v>0</v>
      </c>
      <c r="BH236" s="136">
        <f>IF(N236="sníž. přenesená",J236,0)</f>
        <v>0</v>
      </c>
      <c r="BI236" s="136">
        <f>IF(N236="nulová",J236,0)</f>
        <v>0</v>
      </c>
      <c r="BJ236" s="14" t="s">
        <v>80</v>
      </c>
      <c r="BK236" s="136">
        <f>ROUND(I236*H236,2)</f>
        <v>0</v>
      </c>
      <c r="BL236" s="14" t="s">
        <v>167</v>
      </c>
      <c r="BM236" s="135" t="s">
        <v>377</v>
      </c>
    </row>
    <row r="237" spans="2:65" s="1" customFormat="1" ht="19.5">
      <c r="B237" s="29"/>
      <c r="D237" s="137" t="s">
        <v>136</v>
      </c>
      <c r="F237" s="138" t="s">
        <v>361</v>
      </c>
      <c r="I237" s="139"/>
      <c r="L237" s="29"/>
      <c r="M237" s="140"/>
      <c r="T237" s="50"/>
      <c r="AT237" s="14" t="s">
        <v>136</v>
      </c>
      <c r="AU237" s="14" t="s">
        <v>82</v>
      </c>
    </row>
    <row r="238" spans="2:65" s="1" customFormat="1" ht="24.2" customHeight="1">
      <c r="B238" s="29"/>
      <c r="C238" s="124" t="s">
        <v>379</v>
      </c>
      <c r="D238" s="124" t="s">
        <v>130</v>
      </c>
      <c r="E238" s="125" t="s">
        <v>364</v>
      </c>
      <c r="F238" s="126" t="s">
        <v>365</v>
      </c>
      <c r="G238" s="127" t="s">
        <v>366</v>
      </c>
      <c r="H238" s="154"/>
      <c r="I238" s="129"/>
      <c r="J238" s="130">
        <f>ROUND(I238*H238,2)</f>
        <v>0</v>
      </c>
      <c r="K238" s="126" t="s">
        <v>134</v>
      </c>
      <c r="L238" s="29"/>
      <c r="M238" s="131" t="s">
        <v>19</v>
      </c>
      <c r="N238" s="132" t="s">
        <v>43</v>
      </c>
      <c r="P238" s="133">
        <f>O238*H238</f>
        <v>0</v>
      </c>
      <c r="Q238" s="133">
        <v>0</v>
      </c>
      <c r="R238" s="133">
        <f>Q238*H238</f>
        <v>0</v>
      </c>
      <c r="S238" s="133">
        <v>0</v>
      </c>
      <c r="T238" s="134">
        <f>S238*H238</f>
        <v>0</v>
      </c>
      <c r="AR238" s="135" t="s">
        <v>167</v>
      </c>
      <c r="AT238" s="135" t="s">
        <v>130</v>
      </c>
      <c r="AU238" s="135" t="s">
        <v>82</v>
      </c>
      <c r="AY238" s="14" t="s">
        <v>128</v>
      </c>
      <c r="BE238" s="136">
        <f>IF(N238="základní",J238,0)</f>
        <v>0</v>
      </c>
      <c r="BF238" s="136">
        <f>IF(N238="snížená",J238,0)</f>
        <v>0</v>
      </c>
      <c r="BG238" s="136">
        <f>IF(N238="zákl. přenesená",J238,0)</f>
        <v>0</v>
      </c>
      <c r="BH238" s="136">
        <f>IF(N238="sníž. přenesená",J238,0)</f>
        <v>0</v>
      </c>
      <c r="BI238" s="136">
        <f>IF(N238="nulová",J238,0)</f>
        <v>0</v>
      </c>
      <c r="BJ238" s="14" t="s">
        <v>80</v>
      </c>
      <c r="BK238" s="136">
        <f>ROUND(I238*H238,2)</f>
        <v>0</v>
      </c>
      <c r="BL238" s="14" t="s">
        <v>167</v>
      </c>
      <c r="BM238" s="135" t="s">
        <v>382</v>
      </c>
    </row>
    <row r="239" spans="2:65" s="1" customFormat="1" ht="29.25">
      <c r="B239" s="29"/>
      <c r="D239" s="137" t="s">
        <v>136</v>
      </c>
      <c r="F239" s="138" t="s">
        <v>368</v>
      </c>
      <c r="I239" s="139"/>
      <c r="L239" s="29"/>
      <c r="M239" s="140"/>
      <c r="T239" s="50"/>
      <c r="AT239" s="14" t="s">
        <v>136</v>
      </c>
      <c r="AU239" s="14" t="s">
        <v>82</v>
      </c>
    </row>
    <row r="240" spans="2:65" s="1" customFormat="1" ht="11.25">
      <c r="B240" s="29"/>
      <c r="D240" s="141" t="s">
        <v>138</v>
      </c>
      <c r="F240" s="142" t="s">
        <v>369</v>
      </c>
      <c r="I240" s="139"/>
      <c r="L240" s="29"/>
      <c r="M240" s="140"/>
      <c r="T240" s="50"/>
      <c r="AT240" s="14" t="s">
        <v>138</v>
      </c>
      <c r="AU240" s="14" t="s">
        <v>82</v>
      </c>
    </row>
    <row r="241" spans="2:65" s="1" customFormat="1" ht="117">
      <c r="B241" s="29"/>
      <c r="D241" s="137" t="s">
        <v>146</v>
      </c>
      <c r="F241" s="143" t="s">
        <v>370</v>
      </c>
      <c r="I241" s="139"/>
      <c r="L241" s="29"/>
      <c r="M241" s="140"/>
      <c r="T241" s="50"/>
      <c r="AT241" s="14" t="s">
        <v>146</v>
      </c>
      <c r="AU241" s="14" t="s">
        <v>82</v>
      </c>
    </row>
    <row r="242" spans="2:65" s="11" customFormat="1" ht="25.9" customHeight="1">
      <c r="B242" s="112"/>
      <c r="D242" s="113" t="s">
        <v>71</v>
      </c>
      <c r="E242" s="114" t="s">
        <v>371</v>
      </c>
      <c r="F242" s="114" t="s">
        <v>372</v>
      </c>
      <c r="I242" s="115"/>
      <c r="J242" s="116">
        <f>BK242</f>
        <v>0</v>
      </c>
      <c r="L242" s="112"/>
      <c r="M242" s="117"/>
      <c r="P242" s="118">
        <f>P243+P253+P266+P270</f>
        <v>0</v>
      </c>
      <c r="R242" s="118">
        <f>R243+R253+R266+R270</f>
        <v>0</v>
      </c>
      <c r="T242" s="119">
        <f>T243+T253+T266+T270</f>
        <v>0</v>
      </c>
      <c r="AR242" s="113" t="s">
        <v>159</v>
      </c>
      <c r="AT242" s="120" t="s">
        <v>71</v>
      </c>
      <c r="AU242" s="120" t="s">
        <v>72</v>
      </c>
      <c r="AY242" s="113" t="s">
        <v>128</v>
      </c>
      <c r="BK242" s="121">
        <f>BK243+BK253+BK266+BK270</f>
        <v>0</v>
      </c>
    </row>
    <row r="243" spans="2:65" s="11" customFormat="1" ht="22.9" customHeight="1">
      <c r="B243" s="112"/>
      <c r="D243" s="113" t="s">
        <v>71</v>
      </c>
      <c r="E243" s="122" t="s">
        <v>373</v>
      </c>
      <c r="F243" s="122" t="s">
        <v>374</v>
      </c>
      <c r="I243" s="115"/>
      <c r="J243" s="123">
        <f>BK243</f>
        <v>0</v>
      </c>
      <c r="L243" s="112"/>
      <c r="M243" s="117"/>
      <c r="P243" s="118">
        <f>SUM(P244:P252)</f>
        <v>0</v>
      </c>
      <c r="R243" s="118">
        <f>SUM(R244:R252)</f>
        <v>0</v>
      </c>
      <c r="T243" s="119">
        <f>SUM(T244:T252)</f>
        <v>0</v>
      </c>
      <c r="AR243" s="113" t="s">
        <v>159</v>
      </c>
      <c r="AT243" s="120" t="s">
        <v>71</v>
      </c>
      <c r="AU243" s="120" t="s">
        <v>80</v>
      </c>
      <c r="AY243" s="113" t="s">
        <v>128</v>
      </c>
      <c r="BK243" s="121">
        <f>SUM(BK244:BK252)</f>
        <v>0</v>
      </c>
    </row>
    <row r="244" spans="2:65" s="1" customFormat="1" ht="16.5" customHeight="1">
      <c r="B244" s="29"/>
      <c r="C244" s="124" t="s">
        <v>247</v>
      </c>
      <c r="D244" s="124" t="s">
        <v>130</v>
      </c>
      <c r="E244" s="125" t="s">
        <v>375</v>
      </c>
      <c r="F244" s="126" t="s">
        <v>376</v>
      </c>
      <c r="G244" s="127" t="s">
        <v>314</v>
      </c>
      <c r="H244" s="128">
        <v>1</v>
      </c>
      <c r="I244" s="129"/>
      <c r="J244" s="130">
        <f>ROUND(I244*H244,2)</f>
        <v>0</v>
      </c>
      <c r="K244" s="126" t="s">
        <v>134</v>
      </c>
      <c r="L244" s="29"/>
      <c r="M244" s="131" t="s">
        <v>19</v>
      </c>
      <c r="N244" s="132" t="s">
        <v>43</v>
      </c>
      <c r="P244" s="133">
        <f>O244*H244</f>
        <v>0</v>
      </c>
      <c r="Q244" s="133">
        <v>0</v>
      </c>
      <c r="R244" s="133">
        <f>Q244*H244</f>
        <v>0</v>
      </c>
      <c r="S244" s="133">
        <v>0</v>
      </c>
      <c r="T244" s="134">
        <f>S244*H244</f>
        <v>0</v>
      </c>
      <c r="AR244" s="135" t="s">
        <v>135</v>
      </c>
      <c r="AT244" s="135" t="s">
        <v>130</v>
      </c>
      <c r="AU244" s="135" t="s">
        <v>82</v>
      </c>
      <c r="AY244" s="14" t="s">
        <v>128</v>
      </c>
      <c r="BE244" s="136">
        <f>IF(N244="základní",J244,0)</f>
        <v>0</v>
      </c>
      <c r="BF244" s="136">
        <f>IF(N244="snížená",J244,0)</f>
        <v>0</v>
      </c>
      <c r="BG244" s="136">
        <f>IF(N244="zákl. přenesená",J244,0)</f>
        <v>0</v>
      </c>
      <c r="BH244" s="136">
        <f>IF(N244="sníž. přenesená",J244,0)</f>
        <v>0</v>
      </c>
      <c r="BI244" s="136">
        <f>IF(N244="nulová",J244,0)</f>
        <v>0</v>
      </c>
      <c r="BJ244" s="14" t="s">
        <v>80</v>
      </c>
      <c r="BK244" s="136">
        <f>ROUND(I244*H244,2)</f>
        <v>0</v>
      </c>
      <c r="BL244" s="14" t="s">
        <v>135</v>
      </c>
      <c r="BM244" s="135" t="s">
        <v>386</v>
      </c>
    </row>
    <row r="245" spans="2:65" s="1" customFormat="1" ht="11.25">
      <c r="B245" s="29"/>
      <c r="D245" s="137" t="s">
        <v>136</v>
      </c>
      <c r="F245" s="138" t="s">
        <v>376</v>
      </c>
      <c r="I245" s="139"/>
      <c r="L245" s="29"/>
      <c r="M245" s="140"/>
      <c r="T245" s="50"/>
      <c r="AT245" s="14" t="s">
        <v>136</v>
      </c>
      <c r="AU245" s="14" t="s">
        <v>82</v>
      </c>
    </row>
    <row r="246" spans="2:65" s="1" customFormat="1" ht="11.25">
      <c r="B246" s="29"/>
      <c r="D246" s="141" t="s">
        <v>138</v>
      </c>
      <c r="F246" s="142" t="s">
        <v>378</v>
      </c>
      <c r="I246" s="139"/>
      <c r="L246" s="29"/>
      <c r="M246" s="140"/>
      <c r="T246" s="50"/>
      <c r="AT246" s="14" t="s">
        <v>138</v>
      </c>
      <c r="AU246" s="14" t="s">
        <v>82</v>
      </c>
    </row>
    <row r="247" spans="2:65" s="1" customFormat="1" ht="16.5" customHeight="1">
      <c r="B247" s="29"/>
      <c r="C247" s="124" t="s">
        <v>390</v>
      </c>
      <c r="D247" s="124" t="s">
        <v>130</v>
      </c>
      <c r="E247" s="125" t="s">
        <v>380</v>
      </c>
      <c r="F247" s="126" t="s">
        <v>381</v>
      </c>
      <c r="G247" s="127" t="s">
        <v>314</v>
      </c>
      <c r="H247" s="128">
        <v>1</v>
      </c>
      <c r="I247" s="129"/>
      <c r="J247" s="130">
        <f>ROUND(I247*H247,2)</f>
        <v>0</v>
      </c>
      <c r="K247" s="126" t="s">
        <v>134</v>
      </c>
      <c r="L247" s="29"/>
      <c r="M247" s="131" t="s">
        <v>19</v>
      </c>
      <c r="N247" s="132" t="s">
        <v>43</v>
      </c>
      <c r="P247" s="133">
        <f>O247*H247</f>
        <v>0</v>
      </c>
      <c r="Q247" s="133">
        <v>0</v>
      </c>
      <c r="R247" s="133">
        <f>Q247*H247</f>
        <v>0</v>
      </c>
      <c r="S247" s="133">
        <v>0</v>
      </c>
      <c r="T247" s="134">
        <f>S247*H247</f>
        <v>0</v>
      </c>
      <c r="AR247" s="135" t="s">
        <v>135</v>
      </c>
      <c r="AT247" s="135" t="s">
        <v>130</v>
      </c>
      <c r="AU247" s="135" t="s">
        <v>82</v>
      </c>
      <c r="AY247" s="14" t="s">
        <v>128</v>
      </c>
      <c r="BE247" s="136">
        <f>IF(N247="základní",J247,0)</f>
        <v>0</v>
      </c>
      <c r="BF247" s="136">
        <f>IF(N247="snížená",J247,0)</f>
        <v>0</v>
      </c>
      <c r="BG247" s="136">
        <f>IF(N247="zákl. přenesená",J247,0)</f>
        <v>0</v>
      </c>
      <c r="BH247" s="136">
        <f>IF(N247="sníž. přenesená",J247,0)</f>
        <v>0</v>
      </c>
      <c r="BI247" s="136">
        <f>IF(N247="nulová",J247,0)</f>
        <v>0</v>
      </c>
      <c r="BJ247" s="14" t="s">
        <v>80</v>
      </c>
      <c r="BK247" s="136">
        <f>ROUND(I247*H247,2)</f>
        <v>0</v>
      </c>
      <c r="BL247" s="14" t="s">
        <v>135</v>
      </c>
      <c r="BM247" s="135" t="s">
        <v>392</v>
      </c>
    </row>
    <row r="248" spans="2:65" s="1" customFormat="1" ht="11.25">
      <c r="B248" s="29"/>
      <c r="D248" s="137" t="s">
        <v>136</v>
      </c>
      <c r="F248" s="138" t="s">
        <v>381</v>
      </c>
      <c r="I248" s="139"/>
      <c r="L248" s="29"/>
      <c r="M248" s="140"/>
      <c r="T248" s="50"/>
      <c r="AT248" s="14" t="s">
        <v>136</v>
      </c>
      <c r="AU248" s="14" t="s">
        <v>82</v>
      </c>
    </row>
    <row r="249" spans="2:65" s="1" customFormat="1" ht="11.25">
      <c r="B249" s="29"/>
      <c r="D249" s="141" t="s">
        <v>138</v>
      </c>
      <c r="F249" s="142" t="s">
        <v>383</v>
      </c>
      <c r="I249" s="139"/>
      <c r="L249" s="29"/>
      <c r="M249" s="140"/>
      <c r="T249" s="50"/>
      <c r="AT249" s="14" t="s">
        <v>138</v>
      </c>
      <c r="AU249" s="14" t="s">
        <v>82</v>
      </c>
    </row>
    <row r="250" spans="2:65" s="1" customFormat="1" ht="16.5" customHeight="1">
      <c r="B250" s="29"/>
      <c r="C250" s="124" t="s">
        <v>253</v>
      </c>
      <c r="D250" s="124" t="s">
        <v>130</v>
      </c>
      <c r="E250" s="125" t="s">
        <v>384</v>
      </c>
      <c r="F250" s="126" t="s">
        <v>385</v>
      </c>
      <c r="G250" s="127" t="s">
        <v>314</v>
      </c>
      <c r="H250" s="128">
        <v>1</v>
      </c>
      <c r="I250" s="129"/>
      <c r="J250" s="130">
        <f>ROUND(I250*H250,2)</f>
        <v>0</v>
      </c>
      <c r="K250" s="126" t="s">
        <v>134</v>
      </c>
      <c r="L250" s="29"/>
      <c r="M250" s="131" t="s">
        <v>19</v>
      </c>
      <c r="N250" s="132" t="s">
        <v>43</v>
      </c>
      <c r="P250" s="133">
        <f>O250*H250</f>
        <v>0</v>
      </c>
      <c r="Q250" s="133">
        <v>0</v>
      </c>
      <c r="R250" s="133">
        <f>Q250*H250</f>
        <v>0</v>
      </c>
      <c r="S250" s="133">
        <v>0</v>
      </c>
      <c r="T250" s="134">
        <f>S250*H250</f>
        <v>0</v>
      </c>
      <c r="AR250" s="135" t="s">
        <v>135</v>
      </c>
      <c r="AT250" s="135" t="s">
        <v>130</v>
      </c>
      <c r="AU250" s="135" t="s">
        <v>82</v>
      </c>
      <c r="AY250" s="14" t="s">
        <v>128</v>
      </c>
      <c r="BE250" s="136">
        <f>IF(N250="základní",J250,0)</f>
        <v>0</v>
      </c>
      <c r="BF250" s="136">
        <f>IF(N250="snížená",J250,0)</f>
        <v>0</v>
      </c>
      <c r="BG250" s="136">
        <f>IF(N250="zákl. přenesená",J250,0)</f>
        <v>0</v>
      </c>
      <c r="BH250" s="136">
        <f>IF(N250="sníž. přenesená",J250,0)</f>
        <v>0</v>
      </c>
      <c r="BI250" s="136">
        <f>IF(N250="nulová",J250,0)</f>
        <v>0</v>
      </c>
      <c r="BJ250" s="14" t="s">
        <v>80</v>
      </c>
      <c r="BK250" s="136">
        <f>ROUND(I250*H250,2)</f>
        <v>0</v>
      </c>
      <c r="BL250" s="14" t="s">
        <v>135</v>
      </c>
      <c r="BM250" s="135" t="s">
        <v>396</v>
      </c>
    </row>
    <row r="251" spans="2:65" s="1" customFormat="1" ht="11.25">
      <c r="B251" s="29"/>
      <c r="D251" s="137" t="s">
        <v>136</v>
      </c>
      <c r="F251" s="138" t="s">
        <v>385</v>
      </c>
      <c r="I251" s="139"/>
      <c r="L251" s="29"/>
      <c r="M251" s="140"/>
      <c r="T251" s="50"/>
      <c r="AT251" s="14" t="s">
        <v>136</v>
      </c>
      <c r="AU251" s="14" t="s">
        <v>82</v>
      </c>
    </row>
    <row r="252" spans="2:65" s="1" customFormat="1" ht="11.25">
      <c r="B252" s="29"/>
      <c r="D252" s="141" t="s">
        <v>138</v>
      </c>
      <c r="F252" s="142" t="s">
        <v>387</v>
      </c>
      <c r="I252" s="139"/>
      <c r="L252" s="29"/>
      <c r="M252" s="140"/>
      <c r="T252" s="50"/>
      <c r="AT252" s="14" t="s">
        <v>138</v>
      </c>
      <c r="AU252" s="14" t="s">
        <v>82</v>
      </c>
    </row>
    <row r="253" spans="2:65" s="11" customFormat="1" ht="22.9" customHeight="1">
      <c r="B253" s="112"/>
      <c r="D253" s="113" t="s">
        <v>71</v>
      </c>
      <c r="E253" s="122" t="s">
        <v>388</v>
      </c>
      <c r="F253" s="122" t="s">
        <v>389</v>
      </c>
      <c r="I253" s="115"/>
      <c r="J253" s="123">
        <f>BK253</f>
        <v>0</v>
      </c>
      <c r="L253" s="112"/>
      <c r="M253" s="117"/>
      <c r="P253" s="118">
        <f>SUM(P254:P265)</f>
        <v>0</v>
      </c>
      <c r="R253" s="118">
        <f>SUM(R254:R265)</f>
        <v>0</v>
      </c>
      <c r="T253" s="119">
        <f>SUM(T254:T265)</f>
        <v>0</v>
      </c>
      <c r="AR253" s="113" t="s">
        <v>159</v>
      </c>
      <c r="AT253" s="120" t="s">
        <v>71</v>
      </c>
      <c r="AU253" s="120" t="s">
        <v>80</v>
      </c>
      <c r="AY253" s="113" t="s">
        <v>128</v>
      </c>
      <c r="BK253" s="121">
        <f>SUM(BK254:BK265)</f>
        <v>0</v>
      </c>
    </row>
    <row r="254" spans="2:65" s="1" customFormat="1" ht="16.5" customHeight="1">
      <c r="B254" s="29"/>
      <c r="C254" s="124" t="s">
        <v>398</v>
      </c>
      <c r="D254" s="124" t="s">
        <v>130</v>
      </c>
      <c r="E254" s="125" t="s">
        <v>391</v>
      </c>
      <c r="F254" s="126" t="s">
        <v>389</v>
      </c>
      <c r="G254" s="127" t="s">
        <v>314</v>
      </c>
      <c r="H254" s="128">
        <v>1</v>
      </c>
      <c r="I254" s="129"/>
      <c r="J254" s="130">
        <f>ROUND(I254*H254,2)</f>
        <v>0</v>
      </c>
      <c r="K254" s="126" t="s">
        <v>134</v>
      </c>
      <c r="L254" s="29"/>
      <c r="M254" s="131" t="s">
        <v>19</v>
      </c>
      <c r="N254" s="132" t="s">
        <v>43</v>
      </c>
      <c r="P254" s="133">
        <f>O254*H254</f>
        <v>0</v>
      </c>
      <c r="Q254" s="133">
        <v>0</v>
      </c>
      <c r="R254" s="133">
        <f>Q254*H254</f>
        <v>0</v>
      </c>
      <c r="S254" s="133">
        <v>0</v>
      </c>
      <c r="T254" s="134">
        <f>S254*H254</f>
        <v>0</v>
      </c>
      <c r="AR254" s="135" t="s">
        <v>135</v>
      </c>
      <c r="AT254" s="135" t="s">
        <v>130</v>
      </c>
      <c r="AU254" s="135" t="s">
        <v>82</v>
      </c>
      <c r="AY254" s="14" t="s">
        <v>128</v>
      </c>
      <c r="BE254" s="136">
        <f>IF(N254="základní",J254,0)</f>
        <v>0</v>
      </c>
      <c r="BF254" s="136">
        <f>IF(N254="snížená",J254,0)</f>
        <v>0</v>
      </c>
      <c r="BG254" s="136">
        <f>IF(N254="zákl. přenesená",J254,0)</f>
        <v>0</v>
      </c>
      <c r="BH254" s="136">
        <f>IF(N254="sníž. přenesená",J254,0)</f>
        <v>0</v>
      </c>
      <c r="BI254" s="136">
        <f>IF(N254="nulová",J254,0)</f>
        <v>0</v>
      </c>
      <c r="BJ254" s="14" t="s">
        <v>80</v>
      </c>
      <c r="BK254" s="136">
        <f>ROUND(I254*H254,2)</f>
        <v>0</v>
      </c>
      <c r="BL254" s="14" t="s">
        <v>135</v>
      </c>
      <c r="BM254" s="135" t="s">
        <v>401</v>
      </c>
    </row>
    <row r="255" spans="2:65" s="1" customFormat="1" ht="11.25">
      <c r="B255" s="29"/>
      <c r="D255" s="137" t="s">
        <v>136</v>
      </c>
      <c r="F255" s="138" t="s">
        <v>389</v>
      </c>
      <c r="I255" s="139"/>
      <c r="L255" s="29"/>
      <c r="M255" s="140"/>
      <c r="T255" s="50"/>
      <c r="AT255" s="14" t="s">
        <v>136</v>
      </c>
      <c r="AU255" s="14" t="s">
        <v>82</v>
      </c>
    </row>
    <row r="256" spans="2:65" s="1" customFormat="1" ht="11.25">
      <c r="B256" s="29"/>
      <c r="D256" s="141" t="s">
        <v>138</v>
      </c>
      <c r="F256" s="142" t="s">
        <v>393</v>
      </c>
      <c r="I256" s="139"/>
      <c r="L256" s="29"/>
      <c r="M256" s="140"/>
      <c r="T256" s="50"/>
      <c r="AT256" s="14" t="s">
        <v>138</v>
      </c>
      <c r="AU256" s="14" t="s">
        <v>82</v>
      </c>
    </row>
    <row r="257" spans="2:65" s="1" customFormat="1" ht="24.2" customHeight="1">
      <c r="B257" s="29"/>
      <c r="C257" s="124" t="s">
        <v>257</v>
      </c>
      <c r="D257" s="124" t="s">
        <v>130</v>
      </c>
      <c r="E257" s="125" t="s">
        <v>394</v>
      </c>
      <c r="F257" s="126" t="s">
        <v>395</v>
      </c>
      <c r="G257" s="127" t="s">
        <v>220</v>
      </c>
      <c r="H257" s="128">
        <v>72</v>
      </c>
      <c r="I257" s="129"/>
      <c r="J257" s="130">
        <f>ROUND(I257*H257,2)</f>
        <v>0</v>
      </c>
      <c r="K257" s="126" t="s">
        <v>134</v>
      </c>
      <c r="L257" s="29"/>
      <c r="M257" s="131" t="s">
        <v>19</v>
      </c>
      <c r="N257" s="132" t="s">
        <v>43</v>
      </c>
      <c r="P257" s="133">
        <f>O257*H257</f>
        <v>0</v>
      </c>
      <c r="Q257" s="133">
        <v>0</v>
      </c>
      <c r="R257" s="133">
        <f>Q257*H257</f>
        <v>0</v>
      </c>
      <c r="S257" s="133">
        <v>0</v>
      </c>
      <c r="T257" s="134">
        <f>S257*H257</f>
        <v>0</v>
      </c>
      <c r="AR257" s="135" t="s">
        <v>135</v>
      </c>
      <c r="AT257" s="135" t="s">
        <v>130</v>
      </c>
      <c r="AU257" s="135" t="s">
        <v>82</v>
      </c>
      <c r="AY257" s="14" t="s">
        <v>128</v>
      </c>
      <c r="BE257" s="136">
        <f>IF(N257="základní",J257,0)</f>
        <v>0</v>
      </c>
      <c r="BF257" s="136">
        <f>IF(N257="snížená",J257,0)</f>
        <v>0</v>
      </c>
      <c r="BG257" s="136">
        <f>IF(N257="zákl. přenesená",J257,0)</f>
        <v>0</v>
      </c>
      <c r="BH257" s="136">
        <f>IF(N257="sníž. přenesená",J257,0)</f>
        <v>0</v>
      </c>
      <c r="BI257" s="136">
        <f>IF(N257="nulová",J257,0)</f>
        <v>0</v>
      </c>
      <c r="BJ257" s="14" t="s">
        <v>80</v>
      </c>
      <c r="BK257" s="136">
        <f>ROUND(I257*H257,2)</f>
        <v>0</v>
      </c>
      <c r="BL257" s="14" t="s">
        <v>135</v>
      </c>
      <c r="BM257" s="135" t="s">
        <v>405</v>
      </c>
    </row>
    <row r="258" spans="2:65" s="1" customFormat="1" ht="11.25">
      <c r="B258" s="29"/>
      <c r="D258" s="137" t="s">
        <v>136</v>
      </c>
      <c r="F258" s="138" t="s">
        <v>395</v>
      </c>
      <c r="I258" s="139"/>
      <c r="L258" s="29"/>
      <c r="M258" s="140"/>
      <c r="T258" s="50"/>
      <c r="AT258" s="14" t="s">
        <v>136</v>
      </c>
      <c r="AU258" s="14" t="s">
        <v>82</v>
      </c>
    </row>
    <row r="259" spans="2:65" s="1" customFormat="1" ht="11.25">
      <c r="B259" s="29"/>
      <c r="D259" s="141" t="s">
        <v>138</v>
      </c>
      <c r="F259" s="142" t="s">
        <v>397</v>
      </c>
      <c r="I259" s="139"/>
      <c r="L259" s="29"/>
      <c r="M259" s="140"/>
      <c r="T259" s="50"/>
      <c r="AT259" s="14" t="s">
        <v>138</v>
      </c>
      <c r="AU259" s="14" t="s">
        <v>82</v>
      </c>
    </row>
    <row r="260" spans="2:65" s="1" customFormat="1" ht="16.5" customHeight="1">
      <c r="B260" s="29"/>
      <c r="C260" s="124" t="s">
        <v>409</v>
      </c>
      <c r="D260" s="124" t="s">
        <v>130</v>
      </c>
      <c r="E260" s="125" t="s">
        <v>399</v>
      </c>
      <c r="F260" s="126" t="s">
        <v>400</v>
      </c>
      <c r="G260" s="127" t="s">
        <v>314</v>
      </c>
      <c r="H260" s="128">
        <v>1</v>
      </c>
      <c r="I260" s="129"/>
      <c r="J260" s="130">
        <f>ROUND(I260*H260,2)</f>
        <v>0</v>
      </c>
      <c r="K260" s="126" t="s">
        <v>134</v>
      </c>
      <c r="L260" s="29"/>
      <c r="M260" s="131" t="s">
        <v>19</v>
      </c>
      <c r="N260" s="132" t="s">
        <v>43</v>
      </c>
      <c r="P260" s="133">
        <f>O260*H260</f>
        <v>0</v>
      </c>
      <c r="Q260" s="133">
        <v>0</v>
      </c>
      <c r="R260" s="133">
        <f>Q260*H260</f>
        <v>0</v>
      </c>
      <c r="S260" s="133">
        <v>0</v>
      </c>
      <c r="T260" s="134">
        <f>S260*H260</f>
        <v>0</v>
      </c>
      <c r="AR260" s="135" t="s">
        <v>135</v>
      </c>
      <c r="AT260" s="135" t="s">
        <v>130</v>
      </c>
      <c r="AU260" s="135" t="s">
        <v>82</v>
      </c>
      <c r="AY260" s="14" t="s">
        <v>128</v>
      </c>
      <c r="BE260" s="136">
        <f>IF(N260="základní",J260,0)</f>
        <v>0</v>
      </c>
      <c r="BF260" s="136">
        <f>IF(N260="snížená",J260,0)</f>
        <v>0</v>
      </c>
      <c r="BG260" s="136">
        <f>IF(N260="zákl. přenesená",J260,0)</f>
        <v>0</v>
      </c>
      <c r="BH260" s="136">
        <f>IF(N260="sníž. přenesená",J260,0)</f>
        <v>0</v>
      </c>
      <c r="BI260" s="136">
        <f>IF(N260="nulová",J260,0)</f>
        <v>0</v>
      </c>
      <c r="BJ260" s="14" t="s">
        <v>80</v>
      </c>
      <c r="BK260" s="136">
        <f>ROUND(I260*H260,2)</f>
        <v>0</v>
      </c>
      <c r="BL260" s="14" t="s">
        <v>135</v>
      </c>
      <c r="BM260" s="135" t="s">
        <v>412</v>
      </c>
    </row>
    <row r="261" spans="2:65" s="1" customFormat="1" ht="11.25">
      <c r="B261" s="29"/>
      <c r="D261" s="137" t="s">
        <v>136</v>
      </c>
      <c r="F261" s="138" t="s">
        <v>400</v>
      </c>
      <c r="I261" s="139"/>
      <c r="L261" s="29"/>
      <c r="M261" s="140"/>
      <c r="T261" s="50"/>
      <c r="AT261" s="14" t="s">
        <v>136</v>
      </c>
      <c r="AU261" s="14" t="s">
        <v>82</v>
      </c>
    </row>
    <row r="262" spans="2:65" s="1" customFormat="1" ht="11.25">
      <c r="B262" s="29"/>
      <c r="D262" s="141" t="s">
        <v>138</v>
      </c>
      <c r="F262" s="142" t="s">
        <v>402</v>
      </c>
      <c r="I262" s="139"/>
      <c r="L262" s="29"/>
      <c r="M262" s="140"/>
      <c r="T262" s="50"/>
      <c r="AT262" s="14" t="s">
        <v>138</v>
      </c>
      <c r="AU262" s="14" t="s">
        <v>82</v>
      </c>
    </row>
    <row r="263" spans="2:65" s="1" customFormat="1" ht="16.5" customHeight="1">
      <c r="B263" s="29"/>
      <c r="C263" s="124" t="s">
        <v>263</v>
      </c>
      <c r="D263" s="124" t="s">
        <v>130</v>
      </c>
      <c r="E263" s="125" t="s">
        <v>403</v>
      </c>
      <c r="F263" s="126" t="s">
        <v>404</v>
      </c>
      <c r="G263" s="127" t="s">
        <v>314</v>
      </c>
      <c r="H263" s="128">
        <v>1</v>
      </c>
      <c r="I263" s="129"/>
      <c r="J263" s="130">
        <f>ROUND(I263*H263,2)</f>
        <v>0</v>
      </c>
      <c r="K263" s="126" t="s">
        <v>134</v>
      </c>
      <c r="L263" s="29"/>
      <c r="M263" s="131" t="s">
        <v>19</v>
      </c>
      <c r="N263" s="132" t="s">
        <v>43</v>
      </c>
      <c r="P263" s="133">
        <f>O263*H263</f>
        <v>0</v>
      </c>
      <c r="Q263" s="133">
        <v>0</v>
      </c>
      <c r="R263" s="133">
        <f>Q263*H263</f>
        <v>0</v>
      </c>
      <c r="S263" s="133">
        <v>0</v>
      </c>
      <c r="T263" s="134">
        <f>S263*H263</f>
        <v>0</v>
      </c>
      <c r="AR263" s="135" t="s">
        <v>135</v>
      </c>
      <c r="AT263" s="135" t="s">
        <v>130</v>
      </c>
      <c r="AU263" s="135" t="s">
        <v>82</v>
      </c>
      <c r="AY263" s="14" t="s">
        <v>128</v>
      </c>
      <c r="BE263" s="136">
        <f>IF(N263="základní",J263,0)</f>
        <v>0</v>
      </c>
      <c r="BF263" s="136">
        <f>IF(N263="snížená",J263,0)</f>
        <v>0</v>
      </c>
      <c r="BG263" s="136">
        <f>IF(N263="zákl. přenesená",J263,0)</f>
        <v>0</v>
      </c>
      <c r="BH263" s="136">
        <f>IF(N263="sníž. přenesená",J263,0)</f>
        <v>0</v>
      </c>
      <c r="BI263" s="136">
        <f>IF(N263="nulová",J263,0)</f>
        <v>0</v>
      </c>
      <c r="BJ263" s="14" t="s">
        <v>80</v>
      </c>
      <c r="BK263" s="136">
        <f>ROUND(I263*H263,2)</f>
        <v>0</v>
      </c>
      <c r="BL263" s="14" t="s">
        <v>135</v>
      </c>
      <c r="BM263" s="135" t="s">
        <v>418</v>
      </c>
    </row>
    <row r="264" spans="2:65" s="1" customFormat="1" ht="11.25">
      <c r="B264" s="29"/>
      <c r="D264" s="137" t="s">
        <v>136</v>
      </c>
      <c r="F264" s="138" t="s">
        <v>404</v>
      </c>
      <c r="I264" s="139"/>
      <c r="L264" s="29"/>
      <c r="M264" s="140"/>
      <c r="T264" s="50"/>
      <c r="AT264" s="14" t="s">
        <v>136</v>
      </c>
      <c r="AU264" s="14" t="s">
        <v>82</v>
      </c>
    </row>
    <row r="265" spans="2:65" s="1" customFormat="1" ht="11.25">
      <c r="B265" s="29"/>
      <c r="D265" s="141" t="s">
        <v>138</v>
      </c>
      <c r="F265" s="142" t="s">
        <v>406</v>
      </c>
      <c r="I265" s="139"/>
      <c r="L265" s="29"/>
      <c r="M265" s="140"/>
      <c r="T265" s="50"/>
      <c r="AT265" s="14" t="s">
        <v>138</v>
      </c>
      <c r="AU265" s="14" t="s">
        <v>82</v>
      </c>
    </row>
    <row r="266" spans="2:65" s="11" customFormat="1" ht="22.9" customHeight="1">
      <c r="B266" s="112"/>
      <c r="D266" s="113" t="s">
        <v>71</v>
      </c>
      <c r="E266" s="122" t="s">
        <v>407</v>
      </c>
      <c r="F266" s="122" t="s">
        <v>408</v>
      </c>
      <c r="I266" s="115"/>
      <c r="J266" s="123">
        <f>BK266</f>
        <v>0</v>
      </c>
      <c r="L266" s="112"/>
      <c r="M266" s="117"/>
      <c r="P266" s="118">
        <f>SUM(P267:P269)</f>
        <v>0</v>
      </c>
      <c r="R266" s="118">
        <f>SUM(R267:R269)</f>
        <v>0</v>
      </c>
      <c r="T266" s="119">
        <f>SUM(T267:T269)</f>
        <v>0</v>
      </c>
      <c r="AR266" s="113" t="s">
        <v>159</v>
      </c>
      <c r="AT266" s="120" t="s">
        <v>71</v>
      </c>
      <c r="AU266" s="120" t="s">
        <v>80</v>
      </c>
      <c r="AY266" s="113" t="s">
        <v>128</v>
      </c>
      <c r="BK266" s="121">
        <f>SUM(BK267:BK269)</f>
        <v>0</v>
      </c>
    </row>
    <row r="267" spans="2:65" s="1" customFormat="1" ht="16.5" customHeight="1">
      <c r="B267" s="29"/>
      <c r="C267" s="124" t="s">
        <v>474</v>
      </c>
      <c r="D267" s="124" t="s">
        <v>130</v>
      </c>
      <c r="E267" s="125" t="s">
        <v>410</v>
      </c>
      <c r="F267" s="126" t="s">
        <v>411</v>
      </c>
      <c r="G267" s="127" t="s">
        <v>314</v>
      </c>
      <c r="H267" s="128">
        <v>1</v>
      </c>
      <c r="I267" s="129"/>
      <c r="J267" s="130">
        <f>ROUND(I267*H267,2)</f>
        <v>0</v>
      </c>
      <c r="K267" s="126" t="s">
        <v>134</v>
      </c>
      <c r="L267" s="29"/>
      <c r="M267" s="131" t="s">
        <v>19</v>
      </c>
      <c r="N267" s="132" t="s">
        <v>43</v>
      </c>
      <c r="P267" s="133">
        <f>O267*H267</f>
        <v>0</v>
      </c>
      <c r="Q267" s="133">
        <v>0</v>
      </c>
      <c r="R267" s="133">
        <f>Q267*H267</f>
        <v>0</v>
      </c>
      <c r="S267" s="133">
        <v>0</v>
      </c>
      <c r="T267" s="134">
        <f>S267*H267</f>
        <v>0</v>
      </c>
      <c r="AR267" s="135" t="s">
        <v>135</v>
      </c>
      <c r="AT267" s="135" t="s">
        <v>130</v>
      </c>
      <c r="AU267" s="135" t="s">
        <v>82</v>
      </c>
      <c r="AY267" s="14" t="s">
        <v>128</v>
      </c>
      <c r="BE267" s="136">
        <f>IF(N267="základní",J267,0)</f>
        <v>0</v>
      </c>
      <c r="BF267" s="136">
        <f>IF(N267="snížená",J267,0)</f>
        <v>0</v>
      </c>
      <c r="BG267" s="136">
        <f>IF(N267="zákl. přenesená",J267,0)</f>
        <v>0</v>
      </c>
      <c r="BH267" s="136">
        <f>IF(N267="sníž. přenesená",J267,0)</f>
        <v>0</v>
      </c>
      <c r="BI267" s="136">
        <f>IF(N267="nulová",J267,0)</f>
        <v>0</v>
      </c>
      <c r="BJ267" s="14" t="s">
        <v>80</v>
      </c>
      <c r="BK267" s="136">
        <f>ROUND(I267*H267,2)</f>
        <v>0</v>
      </c>
      <c r="BL267" s="14" t="s">
        <v>135</v>
      </c>
      <c r="BM267" s="135" t="s">
        <v>475</v>
      </c>
    </row>
    <row r="268" spans="2:65" s="1" customFormat="1" ht="11.25">
      <c r="B268" s="29"/>
      <c r="D268" s="137" t="s">
        <v>136</v>
      </c>
      <c r="F268" s="138" t="s">
        <v>411</v>
      </c>
      <c r="I268" s="139"/>
      <c r="L268" s="29"/>
      <c r="M268" s="140"/>
      <c r="T268" s="50"/>
      <c r="AT268" s="14" t="s">
        <v>136</v>
      </c>
      <c r="AU268" s="14" t="s">
        <v>82</v>
      </c>
    </row>
    <row r="269" spans="2:65" s="1" customFormat="1" ht="11.25">
      <c r="B269" s="29"/>
      <c r="D269" s="141" t="s">
        <v>138</v>
      </c>
      <c r="F269" s="142" t="s">
        <v>413</v>
      </c>
      <c r="I269" s="139"/>
      <c r="L269" s="29"/>
      <c r="M269" s="140"/>
      <c r="T269" s="50"/>
      <c r="AT269" s="14" t="s">
        <v>138</v>
      </c>
      <c r="AU269" s="14" t="s">
        <v>82</v>
      </c>
    </row>
    <row r="270" spans="2:65" s="11" customFormat="1" ht="22.9" customHeight="1">
      <c r="B270" s="112"/>
      <c r="D270" s="113" t="s">
        <v>71</v>
      </c>
      <c r="E270" s="122" t="s">
        <v>414</v>
      </c>
      <c r="F270" s="122" t="s">
        <v>415</v>
      </c>
      <c r="I270" s="115"/>
      <c r="J270" s="123">
        <f>BK270</f>
        <v>0</v>
      </c>
      <c r="L270" s="112"/>
      <c r="M270" s="117"/>
      <c r="P270" s="118">
        <f>SUM(P271:P273)</f>
        <v>0</v>
      </c>
      <c r="R270" s="118">
        <f>SUM(R271:R273)</f>
        <v>0</v>
      </c>
      <c r="T270" s="119">
        <f>SUM(T271:T273)</f>
        <v>0</v>
      </c>
      <c r="AR270" s="113" t="s">
        <v>159</v>
      </c>
      <c r="AT270" s="120" t="s">
        <v>71</v>
      </c>
      <c r="AU270" s="120" t="s">
        <v>80</v>
      </c>
      <c r="AY270" s="113" t="s">
        <v>128</v>
      </c>
      <c r="BK270" s="121">
        <f>SUM(BK271:BK273)</f>
        <v>0</v>
      </c>
    </row>
    <row r="271" spans="2:65" s="1" customFormat="1" ht="16.5" customHeight="1">
      <c r="B271" s="29"/>
      <c r="C271" s="124" t="s">
        <v>267</v>
      </c>
      <c r="D271" s="124" t="s">
        <v>130</v>
      </c>
      <c r="E271" s="125" t="s">
        <v>416</v>
      </c>
      <c r="F271" s="126" t="s">
        <v>417</v>
      </c>
      <c r="G271" s="127" t="s">
        <v>314</v>
      </c>
      <c r="H271" s="128">
        <v>1</v>
      </c>
      <c r="I271" s="129"/>
      <c r="J271" s="130">
        <f>ROUND(I271*H271,2)</f>
        <v>0</v>
      </c>
      <c r="K271" s="126" t="s">
        <v>134</v>
      </c>
      <c r="L271" s="29"/>
      <c r="M271" s="131" t="s">
        <v>19</v>
      </c>
      <c r="N271" s="132" t="s">
        <v>43</v>
      </c>
      <c r="P271" s="133">
        <f>O271*H271</f>
        <v>0</v>
      </c>
      <c r="Q271" s="133">
        <v>0</v>
      </c>
      <c r="R271" s="133">
        <f>Q271*H271</f>
        <v>0</v>
      </c>
      <c r="S271" s="133">
        <v>0</v>
      </c>
      <c r="T271" s="134">
        <f>S271*H271</f>
        <v>0</v>
      </c>
      <c r="AR271" s="135" t="s">
        <v>135</v>
      </c>
      <c r="AT271" s="135" t="s">
        <v>130</v>
      </c>
      <c r="AU271" s="135" t="s">
        <v>82</v>
      </c>
      <c r="AY271" s="14" t="s">
        <v>128</v>
      </c>
      <c r="BE271" s="136">
        <f>IF(N271="základní",J271,0)</f>
        <v>0</v>
      </c>
      <c r="BF271" s="136">
        <f>IF(N271="snížená",J271,0)</f>
        <v>0</v>
      </c>
      <c r="BG271" s="136">
        <f>IF(N271="zákl. přenesená",J271,0)</f>
        <v>0</v>
      </c>
      <c r="BH271" s="136">
        <f>IF(N271="sníž. přenesená",J271,0)</f>
        <v>0</v>
      </c>
      <c r="BI271" s="136">
        <f>IF(N271="nulová",J271,0)</f>
        <v>0</v>
      </c>
      <c r="BJ271" s="14" t="s">
        <v>80</v>
      </c>
      <c r="BK271" s="136">
        <f>ROUND(I271*H271,2)</f>
        <v>0</v>
      </c>
      <c r="BL271" s="14" t="s">
        <v>135</v>
      </c>
      <c r="BM271" s="135" t="s">
        <v>489</v>
      </c>
    </row>
    <row r="272" spans="2:65" s="1" customFormat="1" ht="11.25">
      <c r="B272" s="29"/>
      <c r="D272" s="137" t="s">
        <v>136</v>
      </c>
      <c r="F272" s="138" t="s">
        <v>417</v>
      </c>
      <c r="I272" s="139"/>
      <c r="L272" s="29"/>
      <c r="M272" s="140"/>
      <c r="T272" s="50"/>
      <c r="AT272" s="14" t="s">
        <v>136</v>
      </c>
      <c r="AU272" s="14" t="s">
        <v>82</v>
      </c>
    </row>
    <row r="273" spans="2:47" s="1" customFormat="1" ht="11.25">
      <c r="B273" s="29"/>
      <c r="D273" s="141" t="s">
        <v>138</v>
      </c>
      <c r="F273" s="142" t="s">
        <v>419</v>
      </c>
      <c r="I273" s="139"/>
      <c r="L273" s="29"/>
      <c r="M273" s="155"/>
      <c r="N273" s="156"/>
      <c r="O273" s="156"/>
      <c r="P273" s="156"/>
      <c r="Q273" s="156"/>
      <c r="R273" s="156"/>
      <c r="S273" s="156"/>
      <c r="T273" s="157"/>
      <c r="AT273" s="14" t="s">
        <v>138</v>
      </c>
      <c r="AU273" s="14" t="s">
        <v>82</v>
      </c>
    </row>
    <row r="274" spans="2:47" s="1" customFormat="1" ht="6.95" customHeight="1">
      <c r="B274" s="38"/>
      <c r="C274" s="39"/>
      <c r="D274" s="39"/>
      <c r="E274" s="39"/>
      <c r="F274" s="39"/>
      <c r="G274" s="39"/>
      <c r="H274" s="39"/>
      <c r="I274" s="39"/>
      <c r="J274" s="39"/>
      <c r="K274" s="39"/>
      <c r="L274" s="29"/>
    </row>
  </sheetData>
  <sheetProtection algorithmName="SHA-512" hashValue="XlFHp3/bgpjJmggWd/UKCPkCcLx4/nON8EuqTNV9MJAKeDOZ9sxHt4HyI++8HeIyTiL0subZKlbOU9/HocNiEA==" saltValue="bZ1yfGwtf18yZlcy3pKaCkuXWglpUDoyB8H/xRx5ZzShPVzE20Iq+2ApjZ8N4UHvDGuGBVkhhYFa7qIEA53L+A==" spinCount="100000" sheet="1" objects="1" scenarios="1" formatColumns="0" formatRows="0" autoFilter="0"/>
  <autoFilter ref="C94:K273" xr:uid="{00000000-0009-0000-0000-000003000000}"/>
  <mergeCells count="9">
    <mergeCell ref="E50:H50"/>
    <mergeCell ref="E85:H85"/>
    <mergeCell ref="E87:H87"/>
    <mergeCell ref="L2:V2"/>
    <mergeCell ref="E7:H7"/>
    <mergeCell ref="E9:H9"/>
    <mergeCell ref="E18:H18"/>
    <mergeCell ref="E27:H27"/>
    <mergeCell ref="E48:H48"/>
  </mergeCells>
  <hyperlinks>
    <hyperlink ref="F100" r:id="rId1" xr:uid="{00000000-0004-0000-0300-000000000000}"/>
    <hyperlink ref="F103" r:id="rId2" xr:uid="{00000000-0004-0000-0300-000001000000}"/>
    <hyperlink ref="F107" r:id="rId3" xr:uid="{00000000-0004-0000-0300-000002000000}"/>
    <hyperlink ref="F110" r:id="rId4" xr:uid="{00000000-0004-0000-0300-000003000000}"/>
    <hyperlink ref="F113" r:id="rId5" xr:uid="{00000000-0004-0000-0300-000004000000}"/>
    <hyperlink ref="F116" r:id="rId6" xr:uid="{00000000-0004-0000-0300-000005000000}"/>
    <hyperlink ref="F119" r:id="rId7" xr:uid="{00000000-0004-0000-0300-000006000000}"/>
    <hyperlink ref="F122" r:id="rId8" xr:uid="{00000000-0004-0000-0300-000007000000}"/>
    <hyperlink ref="F125" r:id="rId9" xr:uid="{00000000-0004-0000-0300-000008000000}"/>
    <hyperlink ref="F128" r:id="rId10" xr:uid="{00000000-0004-0000-0300-000009000000}"/>
    <hyperlink ref="F131" r:id="rId11" xr:uid="{00000000-0004-0000-0300-00000A000000}"/>
    <hyperlink ref="F137" r:id="rId12" xr:uid="{00000000-0004-0000-0300-00000B000000}"/>
    <hyperlink ref="F141" r:id="rId13" xr:uid="{00000000-0004-0000-0300-00000C000000}"/>
    <hyperlink ref="F145" r:id="rId14" xr:uid="{00000000-0004-0000-0300-00000D000000}"/>
    <hyperlink ref="F150" r:id="rId15" xr:uid="{00000000-0004-0000-0300-00000E000000}"/>
    <hyperlink ref="F157" r:id="rId16" xr:uid="{00000000-0004-0000-0300-00000F000000}"/>
    <hyperlink ref="F162" r:id="rId17" xr:uid="{00000000-0004-0000-0300-000010000000}"/>
    <hyperlink ref="F166" r:id="rId18" xr:uid="{00000000-0004-0000-0300-000011000000}"/>
    <hyperlink ref="F173" r:id="rId19" xr:uid="{00000000-0004-0000-0300-000012000000}"/>
    <hyperlink ref="F177" r:id="rId20" xr:uid="{00000000-0004-0000-0300-000013000000}"/>
    <hyperlink ref="F181" r:id="rId21" xr:uid="{00000000-0004-0000-0300-000014000000}"/>
    <hyperlink ref="F188" r:id="rId22" xr:uid="{00000000-0004-0000-0300-000015000000}"/>
    <hyperlink ref="F194" r:id="rId23" xr:uid="{00000000-0004-0000-0300-000016000000}"/>
    <hyperlink ref="F200" r:id="rId24" xr:uid="{00000000-0004-0000-0300-000017000000}"/>
    <hyperlink ref="F203" r:id="rId25" xr:uid="{00000000-0004-0000-0300-000018000000}"/>
    <hyperlink ref="F209" r:id="rId26" xr:uid="{00000000-0004-0000-0300-000019000000}"/>
    <hyperlink ref="F214" r:id="rId27" xr:uid="{00000000-0004-0000-0300-00001A000000}"/>
    <hyperlink ref="F218" r:id="rId28" xr:uid="{00000000-0004-0000-0300-00001B000000}"/>
    <hyperlink ref="F222" r:id="rId29" xr:uid="{00000000-0004-0000-0300-00001C000000}"/>
    <hyperlink ref="F226" r:id="rId30" xr:uid="{00000000-0004-0000-0300-00001D000000}"/>
    <hyperlink ref="F229" r:id="rId31" xr:uid="{00000000-0004-0000-0300-00001E000000}"/>
    <hyperlink ref="F233" r:id="rId32" xr:uid="{00000000-0004-0000-0300-00001F000000}"/>
    <hyperlink ref="F240" r:id="rId33" xr:uid="{00000000-0004-0000-0300-000020000000}"/>
    <hyperlink ref="F246" r:id="rId34" xr:uid="{00000000-0004-0000-0300-000021000000}"/>
    <hyperlink ref="F249" r:id="rId35" xr:uid="{00000000-0004-0000-0300-000022000000}"/>
    <hyperlink ref="F252" r:id="rId36" xr:uid="{00000000-0004-0000-0300-000023000000}"/>
    <hyperlink ref="F256" r:id="rId37" xr:uid="{00000000-0004-0000-0300-000024000000}"/>
    <hyperlink ref="F259" r:id="rId38" xr:uid="{00000000-0004-0000-0300-000025000000}"/>
    <hyperlink ref="F262" r:id="rId39" xr:uid="{00000000-0004-0000-0300-000026000000}"/>
    <hyperlink ref="F265" r:id="rId40" xr:uid="{00000000-0004-0000-0300-000027000000}"/>
    <hyperlink ref="F269" r:id="rId41" xr:uid="{00000000-0004-0000-0300-000028000000}"/>
    <hyperlink ref="F273" r:id="rId42" xr:uid="{00000000-0004-0000-0300-000029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9"/>
  <sheetViews>
    <sheetView showGridLines="0" topLeftCell="A58" zoomScale="110" zoomScaleNormal="110" workbookViewId="0"/>
  </sheetViews>
  <sheetFormatPr defaultRowHeight="15"/>
  <cols>
    <col min="1" max="1" width="8.33203125" style="158" customWidth="1"/>
    <col min="2" max="2" width="1.6640625" style="158" customWidth="1"/>
    <col min="3" max="4" width="5" style="158" customWidth="1"/>
    <col min="5" max="5" width="11.6640625" style="158" customWidth="1"/>
    <col min="6" max="6" width="9.1640625" style="158" customWidth="1"/>
    <col min="7" max="7" width="5" style="158" customWidth="1"/>
    <col min="8" max="8" width="77.83203125" style="158" customWidth="1"/>
    <col min="9" max="10" width="20" style="158" customWidth="1"/>
    <col min="11" max="11" width="1.6640625" style="158" customWidth="1"/>
  </cols>
  <sheetData>
    <row r="1" spans="2:11" customFormat="1" ht="37.5" customHeight="1"/>
    <row r="2" spans="2:11" customFormat="1" ht="7.5" customHeight="1">
      <c r="B2" s="159"/>
      <c r="C2" s="160"/>
      <c r="D2" s="160"/>
      <c r="E2" s="160"/>
      <c r="F2" s="160"/>
      <c r="G2" s="160"/>
      <c r="H2" s="160"/>
      <c r="I2" s="160"/>
      <c r="J2" s="160"/>
      <c r="K2" s="161"/>
    </row>
    <row r="3" spans="2:11" s="12" customFormat="1" ht="45" customHeight="1">
      <c r="B3" s="162"/>
      <c r="C3" s="286" t="s">
        <v>490</v>
      </c>
      <c r="D3" s="286"/>
      <c r="E3" s="286"/>
      <c r="F3" s="286"/>
      <c r="G3" s="286"/>
      <c r="H3" s="286"/>
      <c r="I3" s="286"/>
      <c r="J3" s="286"/>
      <c r="K3" s="163"/>
    </row>
    <row r="4" spans="2:11" customFormat="1" ht="25.5" customHeight="1">
      <c r="B4" s="164"/>
      <c r="C4" s="285" t="s">
        <v>491</v>
      </c>
      <c r="D4" s="285"/>
      <c r="E4" s="285"/>
      <c r="F4" s="285"/>
      <c r="G4" s="285"/>
      <c r="H4" s="285"/>
      <c r="I4" s="285"/>
      <c r="J4" s="285"/>
      <c r="K4" s="165"/>
    </row>
    <row r="5" spans="2:11" customFormat="1" ht="5.25" customHeight="1">
      <c r="B5" s="164"/>
      <c r="C5" s="166"/>
      <c r="D5" s="166"/>
      <c r="E5" s="166"/>
      <c r="F5" s="166"/>
      <c r="G5" s="166"/>
      <c r="H5" s="166"/>
      <c r="I5" s="166"/>
      <c r="J5" s="166"/>
      <c r="K5" s="165"/>
    </row>
    <row r="6" spans="2:11" customFormat="1" ht="15" customHeight="1">
      <c r="B6" s="164"/>
      <c r="C6" s="284" t="s">
        <v>492</v>
      </c>
      <c r="D6" s="284"/>
      <c r="E6" s="284"/>
      <c r="F6" s="284"/>
      <c r="G6" s="284"/>
      <c r="H6" s="284"/>
      <c r="I6" s="284"/>
      <c r="J6" s="284"/>
      <c r="K6" s="165"/>
    </row>
    <row r="7" spans="2:11" customFormat="1" ht="15" customHeight="1">
      <c r="B7" s="168"/>
      <c r="C7" s="284" t="s">
        <v>493</v>
      </c>
      <c r="D7" s="284"/>
      <c r="E7" s="284"/>
      <c r="F7" s="284"/>
      <c r="G7" s="284"/>
      <c r="H7" s="284"/>
      <c r="I7" s="284"/>
      <c r="J7" s="284"/>
      <c r="K7" s="165"/>
    </row>
    <row r="8" spans="2:11" customFormat="1" ht="12.75" customHeight="1">
      <c r="B8" s="168"/>
      <c r="C8" s="167"/>
      <c r="D8" s="167"/>
      <c r="E8" s="167"/>
      <c r="F8" s="167"/>
      <c r="G8" s="167"/>
      <c r="H8" s="167"/>
      <c r="I8" s="167"/>
      <c r="J8" s="167"/>
      <c r="K8" s="165"/>
    </row>
    <row r="9" spans="2:11" customFormat="1" ht="15" customHeight="1">
      <c r="B9" s="168"/>
      <c r="C9" s="284" t="s">
        <v>494</v>
      </c>
      <c r="D9" s="284"/>
      <c r="E9" s="284"/>
      <c r="F9" s="284"/>
      <c r="G9" s="284"/>
      <c r="H9" s="284"/>
      <c r="I9" s="284"/>
      <c r="J9" s="284"/>
      <c r="K9" s="165"/>
    </row>
    <row r="10" spans="2:11" customFormat="1" ht="15" customHeight="1">
      <c r="B10" s="168"/>
      <c r="C10" s="167"/>
      <c r="D10" s="284" t="s">
        <v>495</v>
      </c>
      <c r="E10" s="284"/>
      <c r="F10" s="284"/>
      <c r="G10" s="284"/>
      <c r="H10" s="284"/>
      <c r="I10" s="284"/>
      <c r="J10" s="284"/>
      <c r="K10" s="165"/>
    </row>
    <row r="11" spans="2:11" customFormat="1" ht="15" customHeight="1">
      <c r="B11" s="168"/>
      <c r="C11" s="169"/>
      <c r="D11" s="284" t="s">
        <v>496</v>
      </c>
      <c r="E11" s="284"/>
      <c r="F11" s="284"/>
      <c r="G11" s="284"/>
      <c r="H11" s="284"/>
      <c r="I11" s="284"/>
      <c r="J11" s="284"/>
      <c r="K11" s="165"/>
    </row>
    <row r="12" spans="2:11" customFormat="1" ht="15" customHeight="1">
      <c r="B12" s="168"/>
      <c r="C12" s="169"/>
      <c r="D12" s="167"/>
      <c r="E12" s="167"/>
      <c r="F12" s="167"/>
      <c r="G12" s="167"/>
      <c r="H12" s="167"/>
      <c r="I12" s="167"/>
      <c r="J12" s="167"/>
      <c r="K12" s="165"/>
    </row>
    <row r="13" spans="2:11" customFormat="1" ht="15" customHeight="1">
      <c r="B13" s="168"/>
      <c r="C13" s="169"/>
      <c r="D13" s="170" t="s">
        <v>497</v>
      </c>
      <c r="E13" s="167"/>
      <c r="F13" s="167"/>
      <c r="G13" s="167"/>
      <c r="H13" s="167"/>
      <c r="I13" s="167"/>
      <c r="J13" s="167"/>
      <c r="K13" s="165"/>
    </row>
    <row r="14" spans="2:11" customFormat="1" ht="12.75" customHeight="1">
      <c r="B14" s="168"/>
      <c r="C14" s="169"/>
      <c r="D14" s="169"/>
      <c r="E14" s="169"/>
      <c r="F14" s="169"/>
      <c r="G14" s="169"/>
      <c r="H14" s="169"/>
      <c r="I14" s="169"/>
      <c r="J14" s="169"/>
      <c r="K14" s="165"/>
    </row>
    <row r="15" spans="2:11" customFormat="1" ht="15" customHeight="1">
      <c r="B15" s="168"/>
      <c r="C15" s="169"/>
      <c r="D15" s="284" t="s">
        <v>498</v>
      </c>
      <c r="E15" s="284"/>
      <c r="F15" s="284"/>
      <c r="G15" s="284"/>
      <c r="H15" s="284"/>
      <c r="I15" s="284"/>
      <c r="J15" s="284"/>
      <c r="K15" s="165"/>
    </row>
    <row r="16" spans="2:11" customFormat="1" ht="15" customHeight="1">
      <c r="B16" s="168"/>
      <c r="C16" s="169"/>
      <c r="D16" s="284" t="s">
        <v>499</v>
      </c>
      <c r="E16" s="284"/>
      <c r="F16" s="284"/>
      <c r="G16" s="284"/>
      <c r="H16" s="284"/>
      <c r="I16" s="284"/>
      <c r="J16" s="284"/>
      <c r="K16" s="165"/>
    </row>
    <row r="17" spans="2:11" customFormat="1" ht="15" customHeight="1">
      <c r="B17" s="168"/>
      <c r="C17" s="169"/>
      <c r="D17" s="284" t="s">
        <v>500</v>
      </c>
      <c r="E17" s="284"/>
      <c r="F17" s="284"/>
      <c r="G17" s="284"/>
      <c r="H17" s="284"/>
      <c r="I17" s="284"/>
      <c r="J17" s="284"/>
      <c r="K17" s="165"/>
    </row>
    <row r="18" spans="2:11" customFormat="1" ht="15" customHeight="1">
      <c r="B18" s="168"/>
      <c r="C18" s="169"/>
      <c r="D18" s="169"/>
      <c r="E18" s="171" t="s">
        <v>79</v>
      </c>
      <c r="F18" s="284" t="s">
        <v>501</v>
      </c>
      <c r="G18" s="284"/>
      <c r="H18" s="284"/>
      <c r="I18" s="284"/>
      <c r="J18" s="284"/>
      <c r="K18" s="165"/>
    </row>
    <row r="19" spans="2:11" customFormat="1" ht="15" customHeight="1">
      <c r="B19" s="168"/>
      <c r="C19" s="169"/>
      <c r="D19" s="169"/>
      <c r="E19" s="171" t="s">
        <v>502</v>
      </c>
      <c r="F19" s="284" t="s">
        <v>503</v>
      </c>
      <c r="G19" s="284"/>
      <c r="H19" s="284"/>
      <c r="I19" s="284"/>
      <c r="J19" s="284"/>
      <c r="K19" s="165"/>
    </row>
    <row r="20" spans="2:11" customFormat="1" ht="15" customHeight="1">
      <c r="B20" s="168"/>
      <c r="C20" s="169"/>
      <c r="D20" s="169"/>
      <c r="E20" s="171" t="s">
        <v>504</v>
      </c>
      <c r="F20" s="284" t="s">
        <v>505</v>
      </c>
      <c r="G20" s="284"/>
      <c r="H20" s="284"/>
      <c r="I20" s="284"/>
      <c r="J20" s="284"/>
      <c r="K20" s="165"/>
    </row>
    <row r="21" spans="2:11" customFormat="1" ht="15" customHeight="1">
      <c r="B21" s="168"/>
      <c r="C21" s="169"/>
      <c r="D21" s="169"/>
      <c r="E21" s="171" t="s">
        <v>506</v>
      </c>
      <c r="F21" s="284" t="s">
        <v>507</v>
      </c>
      <c r="G21" s="284"/>
      <c r="H21" s="284"/>
      <c r="I21" s="284"/>
      <c r="J21" s="284"/>
      <c r="K21" s="165"/>
    </row>
    <row r="22" spans="2:11" customFormat="1" ht="15" customHeight="1">
      <c r="B22" s="168"/>
      <c r="C22" s="169"/>
      <c r="D22" s="169"/>
      <c r="E22" s="171" t="s">
        <v>508</v>
      </c>
      <c r="F22" s="284" t="s">
        <v>415</v>
      </c>
      <c r="G22" s="284"/>
      <c r="H22" s="284"/>
      <c r="I22" s="284"/>
      <c r="J22" s="284"/>
      <c r="K22" s="165"/>
    </row>
    <row r="23" spans="2:11" customFormat="1" ht="15" customHeight="1">
      <c r="B23" s="168"/>
      <c r="C23" s="169"/>
      <c r="D23" s="169"/>
      <c r="E23" s="171" t="s">
        <v>509</v>
      </c>
      <c r="F23" s="284" t="s">
        <v>510</v>
      </c>
      <c r="G23" s="284"/>
      <c r="H23" s="284"/>
      <c r="I23" s="284"/>
      <c r="J23" s="284"/>
      <c r="K23" s="165"/>
    </row>
    <row r="24" spans="2:11" customFormat="1" ht="12.75" customHeight="1">
      <c r="B24" s="168"/>
      <c r="C24" s="169"/>
      <c r="D24" s="169"/>
      <c r="E24" s="169"/>
      <c r="F24" s="169"/>
      <c r="G24" s="169"/>
      <c r="H24" s="169"/>
      <c r="I24" s="169"/>
      <c r="J24" s="169"/>
      <c r="K24" s="165"/>
    </row>
    <row r="25" spans="2:11" customFormat="1" ht="15" customHeight="1">
      <c r="B25" s="168"/>
      <c r="C25" s="284" t="s">
        <v>511</v>
      </c>
      <c r="D25" s="284"/>
      <c r="E25" s="284"/>
      <c r="F25" s="284"/>
      <c r="G25" s="284"/>
      <c r="H25" s="284"/>
      <c r="I25" s="284"/>
      <c r="J25" s="284"/>
      <c r="K25" s="165"/>
    </row>
    <row r="26" spans="2:11" customFormat="1" ht="15" customHeight="1">
      <c r="B26" s="168"/>
      <c r="C26" s="284" t="s">
        <v>512</v>
      </c>
      <c r="D26" s="284"/>
      <c r="E26" s="284"/>
      <c r="F26" s="284"/>
      <c r="G26" s="284"/>
      <c r="H26" s="284"/>
      <c r="I26" s="284"/>
      <c r="J26" s="284"/>
      <c r="K26" s="165"/>
    </row>
    <row r="27" spans="2:11" customFormat="1" ht="15" customHeight="1">
      <c r="B27" s="168"/>
      <c r="C27" s="167"/>
      <c r="D27" s="284" t="s">
        <v>513</v>
      </c>
      <c r="E27" s="284"/>
      <c r="F27" s="284"/>
      <c r="G27" s="284"/>
      <c r="H27" s="284"/>
      <c r="I27" s="284"/>
      <c r="J27" s="284"/>
      <c r="K27" s="165"/>
    </row>
    <row r="28" spans="2:11" customFormat="1" ht="15" customHeight="1">
      <c r="B28" s="168"/>
      <c r="C28" s="169"/>
      <c r="D28" s="284" t="s">
        <v>514</v>
      </c>
      <c r="E28" s="284"/>
      <c r="F28" s="284"/>
      <c r="G28" s="284"/>
      <c r="H28" s="284"/>
      <c r="I28" s="284"/>
      <c r="J28" s="284"/>
      <c r="K28" s="165"/>
    </row>
    <row r="29" spans="2:11" customFormat="1" ht="12.75" customHeight="1">
      <c r="B29" s="168"/>
      <c r="C29" s="169"/>
      <c r="D29" s="169"/>
      <c r="E29" s="169"/>
      <c r="F29" s="169"/>
      <c r="G29" s="169"/>
      <c r="H29" s="169"/>
      <c r="I29" s="169"/>
      <c r="J29" s="169"/>
      <c r="K29" s="165"/>
    </row>
    <row r="30" spans="2:11" customFormat="1" ht="15" customHeight="1">
      <c r="B30" s="168"/>
      <c r="C30" s="169"/>
      <c r="D30" s="284" t="s">
        <v>515</v>
      </c>
      <c r="E30" s="284"/>
      <c r="F30" s="284"/>
      <c r="G30" s="284"/>
      <c r="H30" s="284"/>
      <c r="I30" s="284"/>
      <c r="J30" s="284"/>
      <c r="K30" s="165"/>
    </row>
    <row r="31" spans="2:11" customFormat="1" ht="15" customHeight="1">
      <c r="B31" s="168"/>
      <c r="C31" s="169"/>
      <c r="D31" s="284" t="s">
        <v>516</v>
      </c>
      <c r="E31" s="284"/>
      <c r="F31" s="284"/>
      <c r="G31" s="284"/>
      <c r="H31" s="284"/>
      <c r="I31" s="284"/>
      <c r="J31" s="284"/>
      <c r="K31" s="165"/>
    </row>
    <row r="32" spans="2:11" customFormat="1" ht="12.75" customHeight="1">
      <c r="B32" s="168"/>
      <c r="C32" s="169"/>
      <c r="D32" s="169"/>
      <c r="E32" s="169"/>
      <c r="F32" s="169"/>
      <c r="G32" s="169"/>
      <c r="H32" s="169"/>
      <c r="I32" s="169"/>
      <c r="J32" s="169"/>
      <c r="K32" s="165"/>
    </row>
    <row r="33" spans="2:11" customFormat="1" ht="15" customHeight="1">
      <c r="B33" s="168"/>
      <c r="C33" s="169"/>
      <c r="D33" s="284" t="s">
        <v>517</v>
      </c>
      <c r="E33" s="284"/>
      <c r="F33" s="284"/>
      <c r="G33" s="284"/>
      <c r="H33" s="284"/>
      <c r="I33" s="284"/>
      <c r="J33" s="284"/>
      <c r="K33" s="165"/>
    </row>
    <row r="34" spans="2:11" customFormat="1" ht="15" customHeight="1">
      <c r="B34" s="168"/>
      <c r="C34" s="169"/>
      <c r="D34" s="284" t="s">
        <v>518</v>
      </c>
      <c r="E34" s="284"/>
      <c r="F34" s="284"/>
      <c r="G34" s="284"/>
      <c r="H34" s="284"/>
      <c r="I34" s="284"/>
      <c r="J34" s="284"/>
      <c r="K34" s="165"/>
    </row>
    <row r="35" spans="2:11" customFormat="1" ht="15" customHeight="1">
      <c r="B35" s="168"/>
      <c r="C35" s="169"/>
      <c r="D35" s="284" t="s">
        <v>519</v>
      </c>
      <c r="E35" s="284"/>
      <c r="F35" s="284"/>
      <c r="G35" s="284"/>
      <c r="H35" s="284"/>
      <c r="I35" s="284"/>
      <c r="J35" s="284"/>
      <c r="K35" s="165"/>
    </row>
    <row r="36" spans="2:11" customFormat="1" ht="15" customHeight="1">
      <c r="B36" s="168"/>
      <c r="C36" s="169"/>
      <c r="D36" s="167"/>
      <c r="E36" s="170" t="s">
        <v>114</v>
      </c>
      <c r="F36" s="167"/>
      <c r="G36" s="284" t="s">
        <v>520</v>
      </c>
      <c r="H36" s="284"/>
      <c r="I36" s="284"/>
      <c r="J36" s="284"/>
      <c r="K36" s="165"/>
    </row>
    <row r="37" spans="2:11" customFormat="1" ht="30.75" customHeight="1">
      <c r="B37" s="168"/>
      <c r="C37" s="169"/>
      <c r="D37" s="167"/>
      <c r="E37" s="170" t="s">
        <v>521</v>
      </c>
      <c r="F37" s="167"/>
      <c r="G37" s="284" t="s">
        <v>522</v>
      </c>
      <c r="H37" s="284"/>
      <c r="I37" s="284"/>
      <c r="J37" s="284"/>
      <c r="K37" s="165"/>
    </row>
    <row r="38" spans="2:11" customFormat="1" ht="15" customHeight="1">
      <c r="B38" s="168"/>
      <c r="C38" s="169"/>
      <c r="D38" s="167"/>
      <c r="E38" s="170" t="s">
        <v>53</v>
      </c>
      <c r="F38" s="167"/>
      <c r="G38" s="284" t="s">
        <v>523</v>
      </c>
      <c r="H38" s="284"/>
      <c r="I38" s="284"/>
      <c r="J38" s="284"/>
      <c r="K38" s="165"/>
    </row>
    <row r="39" spans="2:11" customFormat="1" ht="15" customHeight="1">
      <c r="B39" s="168"/>
      <c r="C39" s="169"/>
      <c r="D39" s="167"/>
      <c r="E39" s="170" t="s">
        <v>54</v>
      </c>
      <c r="F39" s="167"/>
      <c r="G39" s="284" t="s">
        <v>524</v>
      </c>
      <c r="H39" s="284"/>
      <c r="I39" s="284"/>
      <c r="J39" s="284"/>
      <c r="K39" s="165"/>
    </row>
    <row r="40" spans="2:11" customFormat="1" ht="15" customHeight="1">
      <c r="B40" s="168"/>
      <c r="C40" s="169"/>
      <c r="D40" s="167"/>
      <c r="E40" s="170" t="s">
        <v>115</v>
      </c>
      <c r="F40" s="167"/>
      <c r="G40" s="284" t="s">
        <v>525</v>
      </c>
      <c r="H40" s="284"/>
      <c r="I40" s="284"/>
      <c r="J40" s="284"/>
      <c r="K40" s="165"/>
    </row>
    <row r="41" spans="2:11" customFormat="1" ht="15" customHeight="1">
      <c r="B41" s="168"/>
      <c r="C41" s="169"/>
      <c r="D41" s="167"/>
      <c r="E41" s="170" t="s">
        <v>116</v>
      </c>
      <c r="F41" s="167"/>
      <c r="G41" s="284" t="s">
        <v>526</v>
      </c>
      <c r="H41" s="284"/>
      <c r="I41" s="284"/>
      <c r="J41" s="284"/>
      <c r="K41" s="165"/>
    </row>
    <row r="42" spans="2:11" customFormat="1" ht="15" customHeight="1">
      <c r="B42" s="168"/>
      <c r="C42" s="169"/>
      <c r="D42" s="167"/>
      <c r="E42" s="170" t="s">
        <v>527</v>
      </c>
      <c r="F42" s="167"/>
      <c r="G42" s="284" t="s">
        <v>528</v>
      </c>
      <c r="H42" s="284"/>
      <c r="I42" s="284"/>
      <c r="J42" s="284"/>
      <c r="K42" s="165"/>
    </row>
    <row r="43" spans="2:11" customFormat="1" ht="15" customHeight="1">
      <c r="B43" s="168"/>
      <c r="C43" s="169"/>
      <c r="D43" s="167"/>
      <c r="E43" s="170"/>
      <c r="F43" s="167"/>
      <c r="G43" s="284" t="s">
        <v>529</v>
      </c>
      <c r="H43" s="284"/>
      <c r="I43" s="284"/>
      <c r="J43" s="284"/>
      <c r="K43" s="165"/>
    </row>
    <row r="44" spans="2:11" customFormat="1" ht="15" customHeight="1">
      <c r="B44" s="168"/>
      <c r="C44" s="169"/>
      <c r="D44" s="167"/>
      <c r="E44" s="170" t="s">
        <v>530</v>
      </c>
      <c r="F44" s="167"/>
      <c r="G44" s="284" t="s">
        <v>531</v>
      </c>
      <c r="H44" s="284"/>
      <c r="I44" s="284"/>
      <c r="J44" s="284"/>
      <c r="K44" s="165"/>
    </row>
    <row r="45" spans="2:11" customFormat="1" ht="15" customHeight="1">
      <c r="B45" s="168"/>
      <c r="C45" s="169"/>
      <c r="D45" s="167"/>
      <c r="E45" s="170" t="s">
        <v>118</v>
      </c>
      <c r="F45" s="167"/>
      <c r="G45" s="284" t="s">
        <v>532</v>
      </c>
      <c r="H45" s="284"/>
      <c r="I45" s="284"/>
      <c r="J45" s="284"/>
      <c r="K45" s="165"/>
    </row>
    <row r="46" spans="2:11" customFormat="1" ht="12.75" customHeight="1">
      <c r="B46" s="168"/>
      <c r="C46" s="169"/>
      <c r="D46" s="167"/>
      <c r="E46" s="167"/>
      <c r="F46" s="167"/>
      <c r="G46" s="167"/>
      <c r="H46" s="167"/>
      <c r="I46" s="167"/>
      <c r="J46" s="167"/>
      <c r="K46" s="165"/>
    </row>
    <row r="47" spans="2:11" customFormat="1" ht="15" customHeight="1">
      <c r="B47" s="168"/>
      <c r="C47" s="169"/>
      <c r="D47" s="284" t="s">
        <v>533</v>
      </c>
      <c r="E47" s="284"/>
      <c r="F47" s="284"/>
      <c r="G47" s="284"/>
      <c r="H47" s="284"/>
      <c r="I47" s="284"/>
      <c r="J47" s="284"/>
      <c r="K47" s="165"/>
    </row>
    <row r="48" spans="2:11" customFormat="1" ht="15" customHeight="1">
      <c r="B48" s="168"/>
      <c r="C48" s="169"/>
      <c r="D48" s="169"/>
      <c r="E48" s="284" t="s">
        <v>534</v>
      </c>
      <c r="F48" s="284"/>
      <c r="G48" s="284"/>
      <c r="H48" s="284"/>
      <c r="I48" s="284"/>
      <c r="J48" s="284"/>
      <c r="K48" s="165"/>
    </row>
    <row r="49" spans="2:11" customFormat="1" ht="15" customHeight="1">
      <c r="B49" s="168"/>
      <c r="C49" s="169"/>
      <c r="D49" s="169"/>
      <c r="E49" s="284" t="s">
        <v>535</v>
      </c>
      <c r="F49" s="284"/>
      <c r="G49" s="284"/>
      <c r="H49" s="284"/>
      <c r="I49" s="284"/>
      <c r="J49" s="284"/>
      <c r="K49" s="165"/>
    </row>
    <row r="50" spans="2:11" customFormat="1" ht="15" customHeight="1">
      <c r="B50" s="168"/>
      <c r="C50" s="169"/>
      <c r="D50" s="169"/>
      <c r="E50" s="284" t="s">
        <v>536</v>
      </c>
      <c r="F50" s="284"/>
      <c r="G50" s="284"/>
      <c r="H50" s="284"/>
      <c r="I50" s="284"/>
      <c r="J50" s="284"/>
      <c r="K50" s="165"/>
    </row>
    <row r="51" spans="2:11" customFormat="1" ht="15" customHeight="1">
      <c r="B51" s="168"/>
      <c r="C51" s="169"/>
      <c r="D51" s="284" t="s">
        <v>537</v>
      </c>
      <c r="E51" s="284"/>
      <c r="F51" s="284"/>
      <c r="G51" s="284"/>
      <c r="H51" s="284"/>
      <c r="I51" s="284"/>
      <c r="J51" s="284"/>
      <c r="K51" s="165"/>
    </row>
    <row r="52" spans="2:11" customFormat="1" ht="25.5" customHeight="1">
      <c r="B52" s="164"/>
      <c r="C52" s="285" t="s">
        <v>538</v>
      </c>
      <c r="D52" s="285"/>
      <c r="E52" s="285"/>
      <c r="F52" s="285"/>
      <c r="G52" s="285"/>
      <c r="H52" s="285"/>
      <c r="I52" s="285"/>
      <c r="J52" s="285"/>
      <c r="K52" s="165"/>
    </row>
    <row r="53" spans="2:11" customFormat="1" ht="5.25" customHeight="1">
      <c r="B53" s="164"/>
      <c r="C53" s="166"/>
      <c r="D53" s="166"/>
      <c r="E53" s="166"/>
      <c r="F53" s="166"/>
      <c r="G53" s="166"/>
      <c r="H53" s="166"/>
      <c r="I53" s="166"/>
      <c r="J53" s="166"/>
      <c r="K53" s="165"/>
    </row>
    <row r="54" spans="2:11" customFormat="1" ht="15" customHeight="1">
      <c r="B54" s="164"/>
      <c r="C54" s="284" t="s">
        <v>539</v>
      </c>
      <c r="D54" s="284"/>
      <c r="E54" s="284"/>
      <c r="F54" s="284"/>
      <c r="G54" s="284"/>
      <c r="H54" s="284"/>
      <c r="I54" s="284"/>
      <c r="J54" s="284"/>
      <c r="K54" s="165"/>
    </row>
    <row r="55" spans="2:11" customFormat="1" ht="15" customHeight="1">
      <c r="B55" s="164"/>
      <c r="C55" s="284" t="s">
        <v>540</v>
      </c>
      <c r="D55" s="284"/>
      <c r="E55" s="284"/>
      <c r="F55" s="284"/>
      <c r="G55" s="284"/>
      <c r="H55" s="284"/>
      <c r="I55" s="284"/>
      <c r="J55" s="284"/>
      <c r="K55" s="165"/>
    </row>
    <row r="56" spans="2:11" customFormat="1" ht="12.75" customHeight="1">
      <c r="B56" s="164"/>
      <c r="C56" s="167"/>
      <c r="D56" s="167"/>
      <c r="E56" s="167"/>
      <c r="F56" s="167"/>
      <c r="G56" s="167"/>
      <c r="H56" s="167"/>
      <c r="I56" s="167"/>
      <c r="J56" s="167"/>
      <c r="K56" s="165"/>
    </row>
    <row r="57" spans="2:11" customFormat="1" ht="15" customHeight="1">
      <c r="B57" s="164"/>
      <c r="C57" s="284" t="s">
        <v>541</v>
      </c>
      <c r="D57" s="284"/>
      <c r="E57" s="284"/>
      <c r="F57" s="284"/>
      <c r="G57" s="284"/>
      <c r="H57" s="284"/>
      <c r="I57" s="284"/>
      <c r="J57" s="284"/>
      <c r="K57" s="165"/>
    </row>
    <row r="58" spans="2:11" customFormat="1" ht="15" customHeight="1">
      <c r="B58" s="164"/>
      <c r="C58" s="169"/>
      <c r="D58" s="284" t="s">
        <v>542</v>
      </c>
      <c r="E58" s="284"/>
      <c r="F58" s="284"/>
      <c r="G58" s="284"/>
      <c r="H58" s="284"/>
      <c r="I58" s="284"/>
      <c r="J58" s="284"/>
      <c r="K58" s="165"/>
    </row>
    <row r="59" spans="2:11" customFormat="1" ht="15" customHeight="1">
      <c r="B59" s="164"/>
      <c r="C59" s="169"/>
      <c r="D59" s="284" t="s">
        <v>543</v>
      </c>
      <c r="E59" s="284"/>
      <c r="F59" s="284"/>
      <c r="G59" s="284"/>
      <c r="H59" s="284"/>
      <c r="I59" s="284"/>
      <c r="J59" s="284"/>
      <c r="K59" s="165"/>
    </row>
    <row r="60" spans="2:11" customFormat="1" ht="15" customHeight="1">
      <c r="B60" s="164"/>
      <c r="C60" s="169"/>
      <c r="D60" s="284" t="s">
        <v>544</v>
      </c>
      <c r="E60" s="284"/>
      <c r="F60" s="284"/>
      <c r="G60" s="284"/>
      <c r="H60" s="284"/>
      <c r="I60" s="284"/>
      <c r="J60" s="284"/>
      <c r="K60" s="165"/>
    </row>
    <row r="61" spans="2:11" customFormat="1" ht="15" customHeight="1">
      <c r="B61" s="164"/>
      <c r="C61" s="169"/>
      <c r="D61" s="284" t="s">
        <v>545</v>
      </c>
      <c r="E61" s="284"/>
      <c r="F61" s="284"/>
      <c r="G61" s="284"/>
      <c r="H61" s="284"/>
      <c r="I61" s="284"/>
      <c r="J61" s="284"/>
      <c r="K61" s="165"/>
    </row>
    <row r="62" spans="2:11" customFormat="1" ht="15" customHeight="1">
      <c r="B62" s="164"/>
      <c r="C62" s="169"/>
      <c r="D62" s="287" t="s">
        <v>546</v>
      </c>
      <c r="E62" s="287"/>
      <c r="F62" s="287"/>
      <c r="G62" s="287"/>
      <c r="H62" s="287"/>
      <c r="I62" s="287"/>
      <c r="J62" s="287"/>
      <c r="K62" s="165"/>
    </row>
    <row r="63" spans="2:11" customFormat="1" ht="15" customHeight="1">
      <c r="B63" s="164"/>
      <c r="C63" s="169"/>
      <c r="D63" s="284" t="s">
        <v>547</v>
      </c>
      <c r="E63" s="284"/>
      <c r="F63" s="284"/>
      <c r="G63" s="284"/>
      <c r="H63" s="284"/>
      <c r="I63" s="284"/>
      <c r="J63" s="284"/>
      <c r="K63" s="165"/>
    </row>
    <row r="64" spans="2:11" customFormat="1" ht="12.75" customHeight="1">
      <c r="B64" s="164"/>
      <c r="C64" s="169"/>
      <c r="D64" s="169"/>
      <c r="E64" s="172"/>
      <c r="F64" s="169"/>
      <c r="G64" s="169"/>
      <c r="H64" s="169"/>
      <c r="I64" s="169"/>
      <c r="J64" s="169"/>
      <c r="K64" s="165"/>
    </row>
    <row r="65" spans="2:11" customFormat="1" ht="15" customHeight="1">
      <c r="B65" s="164"/>
      <c r="C65" s="169"/>
      <c r="D65" s="284" t="s">
        <v>548</v>
      </c>
      <c r="E65" s="284"/>
      <c r="F65" s="284"/>
      <c r="G65" s="284"/>
      <c r="H65" s="284"/>
      <c r="I65" s="284"/>
      <c r="J65" s="284"/>
      <c r="K65" s="165"/>
    </row>
    <row r="66" spans="2:11" customFormat="1" ht="15" customHeight="1">
      <c r="B66" s="164"/>
      <c r="C66" s="169"/>
      <c r="D66" s="287" t="s">
        <v>549</v>
      </c>
      <c r="E66" s="287"/>
      <c r="F66" s="287"/>
      <c r="G66" s="287"/>
      <c r="H66" s="287"/>
      <c r="I66" s="287"/>
      <c r="J66" s="287"/>
      <c r="K66" s="165"/>
    </row>
    <row r="67" spans="2:11" customFormat="1" ht="15" customHeight="1">
      <c r="B67" s="164"/>
      <c r="C67" s="169"/>
      <c r="D67" s="284" t="s">
        <v>550</v>
      </c>
      <c r="E67" s="284"/>
      <c r="F67" s="284"/>
      <c r="G67" s="284"/>
      <c r="H67" s="284"/>
      <c r="I67" s="284"/>
      <c r="J67" s="284"/>
      <c r="K67" s="165"/>
    </row>
    <row r="68" spans="2:11" customFormat="1" ht="15" customHeight="1">
      <c r="B68" s="164"/>
      <c r="C68" s="169"/>
      <c r="D68" s="284" t="s">
        <v>551</v>
      </c>
      <c r="E68" s="284"/>
      <c r="F68" s="284"/>
      <c r="G68" s="284"/>
      <c r="H68" s="284"/>
      <c r="I68" s="284"/>
      <c r="J68" s="284"/>
      <c r="K68" s="165"/>
    </row>
    <row r="69" spans="2:11" customFormat="1" ht="15" customHeight="1">
      <c r="B69" s="164"/>
      <c r="C69" s="169"/>
      <c r="D69" s="284" t="s">
        <v>552</v>
      </c>
      <c r="E69" s="284"/>
      <c r="F69" s="284"/>
      <c r="G69" s="284"/>
      <c r="H69" s="284"/>
      <c r="I69" s="284"/>
      <c r="J69" s="284"/>
      <c r="K69" s="165"/>
    </row>
    <row r="70" spans="2:11" customFormat="1" ht="15" customHeight="1">
      <c r="B70" s="164"/>
      <c r="C70" s="169"/>
      <c r="D70" s="284" t="s">
        <v>553</v>
      </c>
      <c r="E70" s="284"/>
      <c r="F70" s="284"/>
      <c r="G70" s="284"/>
      <c r="H70" s="284"/>
      <c r="I70" s="284"/>
      <c r="J70" s="284"/>
      <c r="K70" s="165"/>
    </row>
    <row r="71" spans="2:11" customFormat="1" ht="12.75" customHeight="1">
      <c r="B71" s="173"/>
      <c r="C71" s="174"/>
      <c r="D71" s="174"/>
      <c r="E71" s="174"/>
      <c r="F71" s="174"/>
      <c r="G71" s="174"/>
      <c r="H71" s="174"/>
      <c r="I71" s="174"/>
      <c r="J71" s="174"/>
      <c r="K71" s="175"/>
    </row>
    <row r="72" spans="2:11" customFormat="1" ht="18.75" customHeight="1">
      <c r="B72" s="176"/>
      <c r="C72" s="176"/>
      <c r="D72" s="176"/>
      <c r="E72" s="176"/>
      <c r="F72" s="176"/>
      <c r="G72" s="176"/>
      <c r="H72" s="176"/>
      <c r="I72" s="176"/>
      <c r="J72" s="176"/>
      <c r="K72" s="177"/>
    </row>
    <row r="73" spans="2:11" customFormat="1" ht="18.75" customHeight="1">
      <c r="B73" s="177"/>
      <c r="C73" s="177"/>
      <c r="D73" s="177"/>
      <c r="E73" s="177"/>
      <c r="F73" s="177"/>
      <c r="G73" s="177"/>
      <c r="H73" s="177"/>
      <c r="I73" s="177"/>
      <c r="J73" s="177"/>
      <c r="K73" s="177"/>
    </row>
    <row r="74" spans="2:11" customFormat="1" ht="7.5" customHeight="1">
      <c r="B74" s="178"/>
      <c r="C74" s="179"/>
      <c r="D74" s="179"/>
      <c r="E74" s="179"/>
      <c r="F74" s="179"/>
      <c r="G74" s="179"/>
      <c r="H74" s="179"/>
      <c r="I74" s="179"/>
      <c r="J74" s="179"/>
      <c r="K74" s="180"/>
    </row>
    <row r="75" spans="2:11" customFormat="1" ht="45" customHeight="1">
      <c r="B75" s="181"/>
      <c r="C75" s="288" t="s">
        <v>554</v>
      </c>
      <c r="D75" s="288"/>
      <c r="E75" s="288"/>
      <c r="F75" s="288"/>
      <c r="G75" s="288"/>
      <c r="H75" s="288"/>
      <c r="I75" s="288"/>
      <c r="J75" s="288"/>
      <c r="K75" s="182"/>
    </row>
    <row r="76" spans="2:11" customFormat="1" ht="17.25" customHeight="1">
      <c r="B76" s="181"/>
      <c r="C76" s="183" t="s">
        <v>555</v>
      </c>
      <c r="D76" s="183"/>
      <c r="E76" s="183"/>
      <c r="F76" s="183" t="s">
        <v>556</v>
      </c>
      <c r="G76" s="184"/>
      <c r="H76" s="183" t="s">
        <v>54</v>
      </c>
      <c r="I76" s="183" t="s">
        <v>57</v>
      </c>
      <c r="J76" s="183" t="s">
        <v>557</v>
      </c>
      <c r="K76" s="182"/>
    </row>
    <row r="77" spans="2:11" customFormat="1" ht="17.25" customHeight="1">
      <c r="B77" s="181"/>
      <c r="C77" s="185" t="s">
        <v>558</v>
      </c>
      <c r="D77" s="185"/>
      <c r="E77" s="185"/>
      <c r="F77" s="186" t="s">
        <v>559</v>
      </c>
      <c r="G77" s="187"/>
      <c r="H77" s="185"/>
      <c r="I77" s="185"/>
      <c r="J77" s="185" t="s">
        <v>560</v>
      </c>
      <c r="K77" s="182"/>
    </row>
    <row r="78" spans="2:11" customFormat="1" ht="5.25" customHeight="1">
      <c r="B78" s="181"/>
      <c r="C78" s="188"/>
      <c r="D78" s="188"/>
      <c r="E78" s="188"/>
      <c r="F78" s="188"/>
      <c r="G78" s="189"/>
      <c r="H78" s="188"/>
      <c r="I78" s="188"/>
      <c r="J78" s="188"/>
      <c r="K78" s="182"/>
    </row>
    <row r="79" spans="2:11" customFormat="1" ht="15" customHeight="1">
      <c r="B79" s="181"/>
      <c r="C79" s="170" t="s">
        <v>53</v>
      </c>
      <c r="D79" s="190"/>
      <c r="E79" s="190"/>
      <c r="F79" s="191" t="s">
        <v>561</v>
      </c>
      <c r="G79" s="192"/>
      <c r="H79" s="170" t="s">
        <v>562</v>
      </c>
      <c r="I79" s="170" t="s">
        <v>563</v>
      </c>
      <c r="J79" s="170">
        <v>20</v>
      </c>
      <c r="K79" s="182"/>
    </row>
    <row r="80" spans="2:11" customFormat="1" ht="15" customHeight="1">
      <c r="B80" s="181"/>
      <c r="C80" s="170" t="s">
        <v>564</v>
      </c>
      <c r="D80" s="170"/>
      <c r="E80" s="170"/>
      <c r="F80" s="191" t="s">
        <v>561</v>
      </c>
      <c r="G80" s="192"/>
      <c r="H80" s="170" t="s">
        <v>565</v>
      </c>
      <c r="I80" s="170" t="s">
        <v>563</v>
      </c>
      <c r="J80" s="170">
        <v>120</v>
      </c>
      <c r="K80" s="182"/>
    </row>
    <row r="81" spans="2:11" customFormat="1" ht="15" customHeight="1">
      <c r="B81" s="193"/>
      <c r="C81" s="170" t="s">
        <v>566</v>
      </c>
      <c r="D81" s="170"/>
      <c r="E81" s="170"/>
      <c r="F81" s="191" t="s">
        <v>567</v>
      </c>
      <c r="G81" s="192"/>
      <c r="H81" s="170" t="s">
        <v>568</v>
      </c>
      <c r="I81" s="170" t="s">
        <v>563</v>
      </c>
      <c r="J81" s="170">
        <v>50</v>
      </c>
      <c r="K81" s="182"/>
    </row>
    <row r="82" spans="2:11" customFormat="1" ht="15" customHeight="1">
      <c r="B82" s="193"/>
      <c r="C82" s="170" t="s">
        <v>569</v>
      </c>
      <c r="D82" s="170"/>
      <c r="E82" s="170"/>
      <c r="F82" s="191" t="s">
        <v>561</v>
      </c>
      <c r="G82" s="192"/>
      <c r="H82" s="170" t="s">
        <v>570</v>
      </c>
      <c r="I82" s="170" t="s">
        <v>571</v>
      </c>
      <c r="J82" s="170"/>
      <c r="K82" s="182"/>
    </row>
    <row r="83" spans="2:11" customFormat="1" ht="15" customHeight="1">
      <c r="B83" s="193"/>
      <c r="C83" s="170" t="s">
        <v>572</v>
      </c>
      <c r="D83" s="170"/>
      <c r="E83" s="170"/>
      <c r="F83" s="191" t="s">
        <v>567</v>
      </c>
      <c r="G83" s="170"/>
      <c r="H83" s="170" t="s">
        <v>573</v>
      </c>
      <c r="I83" s="170" t="s">
        <v>563</v>
      </c>
      <c r="J83" s="170">
        <v>15</v>
      </c>
      <c r="K83" s="182"/>
    </row>
    <row r="84" spans="2:11" customFormat="1" ht="15" customHeight="1">
      <c r="B84" s="193"/>
      <c r="C84" s="170" t="s">
        <v>574</v>
      </c>
      <c r="D84" s="170"/>
      <c r="E84" s="170"/>
      <c r="F84" s="191" t="s">
        <v>567</v>
      </c>
      <c r="G84" s="170"/>
      <c r="H84" s="170" t="s">
        <v>575</v>
      </c>
      <c r="I84" s="170" t="s">
        <v>563</v>
      </c>
      <c r="J84" s="170">
        <v>15</v>
      </c>
      <c r="K84" s="182"/>
    </row>
    <row r="85" spans="2:11" customFormat="1" ht="15" customHeight="1">
      <c r="B85" s="193"/>
      <c r="C85" s="170" t="s">
        <v>576</v>
      </c>
      <c r="D85" s="170"/>
      <c r="E85" s="170"/>
      <c r="F85" s="191" t="s">
        <v>567</v>
      </c>
      <c r="G85" s="170"/>
      <c r="H85" s="170" t="s">
        <v>577</v>
      </c>
      <c r="I85" s="170" t="s">
        <v>563</v>
      </c>
      <c r="J85" s="170">
        <v>20</v>
      </c>
      <c r="K85" s="182"/>
    </row>
    <row r="86" spans="2:11" customFormat="1" ht="15" customHeight="1">
      <c r="B86" s="193"/>
      <c r="C86" s="170" t="s">
        <v>578</v>
      </c>
      <c r="D86" s="170"/>
      <c r="E86" s="170"/>
      <c r="F86" s="191" t="s">
        <v>567</v>
      </c>
      <c r="G86" s="170"/>
      <c r="H86" s="170" t="s">
        <v>579</v>
      </c>
      <c r="I86" s="170" t="s">
        <v>563</v>
      </c>
      <c r="J86" s="170">
        <v>20</v>
      </c>
      <c r="K86" s="182"/>
    </row>
    <row r="87" spans="2:11" customFormat="1" ht="15" customHeight="1">
      <c r="B87" s="193"/>
      <c r="C87" s="170" t="s">
        <v>580</v>
      </c>
      <c r="D87" s="170"/>
      <c r="E87" s="170"/>
      <c r="F87" s="191" t="s">
        <v>567</v>
      </c>
      <c r="G87" s="192"/>
      <c r="H87" s="170" t="s">
        <v>581</v>
      </c>
      <c r="I87" s="170" t="s">
        <v>563</v>
      </c>
      <c r="J87" s="170">
        <v>50</v>
      </c>
      <c r="K87" s="182"/>
    </row>
    <row r="88" spans="2:11" customFormat="1" ht="15" customHeight="1">
      <c r="B88" s="193"/>
      <c r="C88" s="170" t="s">
        <v>582</v>
      </c>
      <c r="D88" s="170"/>
      <c r="E88" s="170"/>
      <c r="F88" s="191" t="s">
        <v>567</v>
      </c>
      <c r="G88" s="192"/>
      <c r="H88" s="170" t="s">
        <v>583</v>
      </c>
      <c r="I88" s="170" t="s">
        <v>563</v>
      </c>
      <c r="J88" s="170">
        <v>20</v>
      </c>
      <c r="K88" s="182"/>
    </row>
    <row r="89" spans="2:11" customFormat="1" ht="15" customHeight="1">
      <c r="B89" s="193"/>
      <c r="C89" s="170" t="s">
        <v>584</v>
      </c>
      <c r="D89" s="170"/>
      <c r="E89" s="170"/>
      <c r="F89" s="191" t="s">
        <v>567</v>
      </c>
      <c r="G89" s="192"/>
      <c r="H89" s="170" t="s">
        <v>585</v>
      </c>
      <c r="I89" s="170" t="s">
        <v>563</v>
      </c>
      <c r="J89" s="170">
        <v>20</v>
      </c>
      <c r="K89" s="182"/>
    </row>
    <row r="90" spans="2:11" customFormat="1" ht="15" customHeight="1">
      <c r="B90" s="193"/>
      <c r="C90" s="170" t="s">
        <v>586</v>
      </c>
      <c r="D90" s="170"/>
      <c r="E90" s="170"/>
      <c r="F90" s="191" t="s">
        <v>567</v>
      </c>
      <c r="G90" s="192"/>
      <c r="H90" s="170" t="s">
        <v>587</v>
      </c>
      <c r="I90" s="170" t="s">
        <v>563</v>
      </c>
      <c r="J90" s="170">
        <v>50</v>
      </c>
      <c r="K90" s="182"/>
    </row>
    <row r="91" spans="2:11" customFormat="1" ht="15" customHeight="1">
      <c r="B91" s="193"/>
      <c r="C91" s="170" t="s">
        <v>588</v>
      </c>
      <c r="D91" s="170"/>
      <c r="E91" s="170"/>
      <c r="F91" s="191" t="s">
        <v>567</v>
      </c>
      <c r="G91" s="192"/>
      <c r="H91" s="170" t="s">
        <v>588</v>
      </c>
      <c r="I91" s="170" t="s">
        <v>563</v>
      </c>
      <c r="J91" s="170">
        <v>50</v>
      </c>
      <c r="K91" s="182"/>
    </row>
    <row r="92" spans="2:11" customFormat="1" ht="15" customHeight="1">
      <c r="B92" s="193"/>
      <c r="C92" s="170" t="s">
        <v>589</v>
      </c>
      <c r="D92" s="170"/>
      <c r="E92" s="170"/>
      <c r="F92" s="191" t="s">
        <v>567</v>
      </c>
      <c r="G92" s="192"/>
      <c r="H92" s="170" t="s">
        <v>590</v>
      </c>
      <c r="I92" s="170" t="s">
        <v>563</v>
      </c>
      <c r="J92" s="170">
        <v>255</v>
      </c>
      <c r="K92" s="182"/>
    </row>
    <row r="93" spans="2:11" customFormat="1" ht="15" customHeight="1">
      <c r="B93" s="193"/>
      <c r="C93" s="170" t="s">
        <v>591</v>
      </c>
      <c r="D93" s="170"/>
      <c r="E93" s="170"/>
      <c r="F93" s="191" t="s">
        <v>561</v>
      </c>
      <c r="G93" s="192"/>
      <c r="H93" s="170" t="s">
        <v>592</v>
      </c>
      <c r="I93" s="170" t="s">
        <v>593</v>
      </c>
      <c r="J93" s="170"/>
      <c r="K93" s="182"/>
    </row>
    <row r="94" spans="2:11" customFormat="1" ht="15" customHeight="1">
      <c r="B94" s="193"/>
      <c r="C94" s="170" t="s">
        <v>594</v>
      </c>
      <c r="D94" s="170"/>
      <c r="E94" s="170"/>
      <c r="F94" s="191" t="s">
        <v>561</v>
      </c>
      <c r="G94" s="192"/>
      <c r="H94" s="170" t="s">
        <v>595</v>
      </c>
      <c r="I94" s="170" t="s">
        <v>596</v>
      </c>
      <c r="J94" s="170"/>
      <c r="K94" s="182"/>
    </row>
    <row r="95" spans="2:11" customFormat="1" ht="15" customHeight="1">
      <c r="B95" s="193"/>
      <c r="C95" s="170" t="s">
        <v>597</v>
      </c>
      <c r="D95" s="170"/>
      <c r="E95" s="170"/>
      <c r="F95" s="191" t="s">
        <v>561</v>
      </c>
      <c r="G95" s="192"/>
      <c r="H95" s="170" t="s">
        <v>597</v>
      </c>
      <c r="I95" s="170" t="s">
        <v>596</v>
      </c>
      <c r="J95" s="170"/>
      <c r="K95" s="182"/>
    </row>
    <row r="96" spans="2:11" customFormat="1" ht="15" customHeight="1">
      <c r="B96" s="193"/>
      <c r="C96" s="170" t="s">
        <v>38</v>
      </c>
      <c r="D96" s="170"/>
      <c r="E96" s="170"/>
      <c r="F96" s="191" t="s">
        <v>561</v>
      </c>
      <c r="G96" s="192"/>
      <c r="H96" s="170" t="s">
        <v>598</v>
      </c>
      <c r="I96" s="170" t="s">
        <v>596</v>
      </c>
      <c r="J96" s="170"/>
      <c r="K96" s="182"/>
    </row>
    <row r="97" spans="2:11" customFormat="1" ht="15" customHeight="1">
      <c r="B97" s="193"/>
      <c r="C97" s="170" t="s">
        <v>48</v>
      </c>
      <c r="D97" s="170"/>
      <c r="E97" s="170"/>
      <c r="F97" s="191" t="s">
        <v>561</v>
      </c>
      <c r="G97" s="192"/>
      <c r="H97" s="170" t="s">
        <v>599</v>
      </c>
      <c r="I97" s="170" t="s">
        <v>596</v>
      </c>
      <c r="J97" s="170"/>
      <c r="K97" s="182"/>
    </row>
    <row r="98" spans="2:11" customFormat="1" ht="15" customHeight="1">
      <c r="B98" s="194"/>
      <c r="C98" s="195"/>
      <c r="D98" s="195"/>
      <c r="E98" s="195"/>
      <c r="F98" s="195"/>
      <c r="G98" s="195"/>
      <c r="H98" s="195"/>
      <c r="I98" s="195"/>
      <c r="J98" s="195"/>
      <c r="K98" s="196"/>
    </row>
    <row r="99" spans="2:11" customFormat="1" ht="18.75" customHeight="1">
      <c r="B99" s="197"/>
      <c r="C99" s="198"/>
      <c r="D99" s="198"/>
      <c r="E99" s="198"/>
      <c r="F99" s="198"/>
      <c r="G99" s="198"/>
      <c r="H99" s="198"/>
      <c r="I99" s="198"/>
      <c r="J99" s="198"/>
      <c r="K99" s="197"/>
    </row>
    <row r="100" spans="2:11" customFormat="1" ht="18.75" customHeight="1">
      <c r="B100" s="177"/>
      <c r="C100" s="177"/>
      <c r="D100" s="177"/>
      <c r="E100" s="177"/>
      <c r="F100" s="177"/>
      <c r="G100" s="177"/>
      <c r="H100" s="177"/>
      <c r="I100" s="177"/>
      <c r="J100" s="177"/>
      <c r="K100" s="177"/>
    </row>
    <row r="101" spans="2:11" customFormat="1" ht="7.5" customHeight="1">
      <c r="B101" s="178"/>
      <c r="C101" s="179"/>
      <c r="D101" s="179"/>
      <c r="E101" s="179"/>
      <c r="F101" s="179"/>
      <c r="G101" s="179"/>
      <c r="H101" s="179"/>
      <c r="I101" s="179"/>
      <c r="J101" s="179"/>
      <c r="K101" s="180"/>
    </row>
    <row r="102" spans="2:11" customFormat="1" ht="45" customHeight="1">
      <c r="B102" s="181"/>
      <c r="C102" s="288" t="s">
        <v>600</v>
      </c>
      <c r="D102" s="288"/>
      <c r="E102" s="288"/>
      <c r="F102" s="288"/>
      <c r="G102" s="288"/>
      <c r="H102" s="288"/>
      <c r="I102" s="288"/>
      <c r="J102" s="288"/>
      <c r="K102" s="182"/>
    </row>
    <row r="103" spans="2:11" customFormat="1" ht="17.25" customHeight="1">
      <c r="B103" s="181"/>
      <c r="C103" s="183" t="s">
        <v>555</v>
      </c>
      <c r="D103" s="183"/>
      <c r="E103" s="183"/>
      <c r="F103" s="183" t="s">
        <v>556</v>
      </c>
      <c r="G103" s="184"/>
      <c r="H103" s="183" t="s">
        <v>54</v>
      </c>
      <c r="I103" s="183" t="s">
        <v>57</v>
      </c>
      <c r="J103" s="183" t="s">
        <v>557</v>
      </c>
      <c r="K103" s="182"/>
    </row>
    <row r="104" spans="2:11" customFormat="1" ht="17.25" customHeight="1">
      <c r="B104" s="181"/>
      <c r="C104" s="185" t="s">
        <v>558</v>
      </c>
      <c r="D104" s="185"/>
      <c r="E104" s="185"/>
      <c r="F104" s="186" t="s">
        <v>559</v>
      </c>
      <c r="G104" s="187"/>
      <c r="H104" s="185"/>
      <c r="I104" s="185"/>
      <c r="J104" s="185" t="s">
        <v>560</v>
      </c>
      <c r="K104" s="182"/>
    </row>
    <row r="105" spans="2:11" customFormat="1" ht="5.25" customHeight="1">
      <c r="B105" s="181"/>
      <c r="C105" s="183"/>
      <c r="D105" s="183"/>
      <c r="E105" s="183"/>
      <c r="F105" s="183"/>
      <c r="G105" s="199"/>
      <c r="H105" s="183"/>
      <c r="I105" s="183"/>
      <c r="J105" s="183"/>
      <c r="K105" s="182"/>
    </row>
    <row r="106" spans="2:11" customFormat="1" ht="15" customHeight="1">
      <c r="B106" s="181"/>
      <c r="C106" s="170" t="s">
        <v>53</v>
      </c>
      <c r="D106" s="190"/>
      <c r="E106" s="190"/>
      <c r="F106" s="191" t="s">
        <v>561</v>
      </c>
      <c r="G106" s="170"/>
      <c r="H106" s="170" t="s">
        <v>601</v>
      </c>
      <c r="I106" s="170" t="s">
        <v>563</v>
      </c>
      <c r="J106" s="170">
        <v>20</v>
      </c>
      <c r="K106" s="182"/>
    </row>
    <row r="107" spans="2:11" customFormat="1" ht="15" customHeight="1">
      <c r="B107" s="181"/>
      <c r="C107" s="170" t="s">
        <v>564</v>
      </c>
      <c r="D107" s="170"/>
      <c r="E107" s="170"/>
      <c r="F107" s="191" t="s">
        <v>561</v>
      </c>
      <c r="G107" s="170"/>
      <c r="H107" s="170" t="s">
        <v>601</v>
      </c>
      <c r="I107" s="170" t="s">
        <v>563</v>
      </c>
      <c r="J107" s="170">
        <v>120</v>
      </c>
      <c r="K107" s="182"/>
    </row>
    <row r="108" spans="2:11" customFormat="1" ht="15" customHeight="1">
      <c r="B108" s="193"/>
      <c r="C108" s="170" t="s">
        <v>566</v>
      </c>
      <c r="D108" s="170"/>
      <c r="E108" s="170"/>
      <c r="F108" s="191" t="s">
        <v>567</v>
      </c>
      <c r="G108" s="170"/>
      <c r="H108" s="170" t="s">
        <v>601</v>
      </c>
      <c r="I108" s="170" t="s">
        <v>563</v>
      </c>
      <c r="J108" s="170">
        <v>50</v>
      </c>
      <c r="K108" s="182"/>
    </row>
    <row r="109" spans="2:11" customFormat="1" ht="15" customHeight="1">
      <c r="B109" s="193"/>
      <c r="C109" s="170" t="s">
        <v>569</v>
      </c>
      <c r="D109" s="170"/>
      <c r="E109" s="170"/>
      <c r="F109" s="191" t="s">
        <v>561</v>
      </c>
      <c r="G109" s="170"/>
      <c r="H109" s="170" t="s">
        <v>601</v>
      </c>
      <c r="I109" s="170" t="s">
        <v>571</v>
      </c>
      <c r="J109" s="170"/>
      <c r="K109" s="182"/>
    </row>
    <row r="110" spans="2:11" customFormat="1" ht="15" customHeight="1">
      <c r="B110" s="193"/>
      <c r="C110" s="170" t="s">
        <v>580</v>
      </c>
      <c r="D110" s="170"/>
      <c r="E110" s="170"/>
      <c r="F110" s="191" t="s">
        <v>567</v>
      </c>
      <c r="G110" s="170"/>
      <c r="H110" s="170" t="s">
        <v>601</v>
      </c>
      <c r="I110" s="170" t="s">
        <v>563</v>
      </c>
      <c r="J110" s="170">
        <v>50</v>
      </c>
      <c r="K110" s="182"/>
    </row>
    <row r="111" spans="2:11" customFormat="1" ht="15" customHeight="1">
      <c r="B111" s="193"/>
      <c r="C111" s="170" t="s">
        <v>588</v>
      </c>
      <c r="D111" s="170"/>
      <c r="E111" s="170"/>
      <c r="F111" s="191" t="s">
        <v>567</v>
      </c>
      <c r="G111" s="170"/>
      <c r="H111" s="170" t="s">
        <v>601</v>
      </c>
      <c r="I111" s="170" t="s">
        <v>563</v>
      </c>
      <c r="J111" s="170">
        <v>50</v>
      </c>
      <c r="K111" s="182"/>
    </row>
    <row r="112" spans="2:11" customFormat="1" ht="15" customHeight="1">
      <c r="B112" s="193"/>
      <c r="C112" s="170" t="s">
        <v>586</v>
      </c>
      <c r="D112" s="170"/>
      <c r="E112" s="170"/>
      <c r="F112" s="191" t="s">
        <v>567</v>
      </c>
      <c r="G112" s="170"/>
      <c r="H112" s="170" t="s">
        <v>601</v>
      </c>
      <c r="I112" s="170" t="s">
        <v>563</v>
      </c>
      <c r="J112" s="170">
        <v>50</v>
      </c>
      <c r="K112" s="182"/>
    </row>
    <row r="113" spans="2:11" customFormat="1" ht="15" customHeight="1">
      <c r="B113" s="193"/>
      <c r="C113" s="170" t="s">
        <v>53</v>
      </c>
      <c r="D113" s="170"/>
      <c r="E113" s="170"/>
      <c r="F113" s="191" t="s">
        <v>561</v>
      </c>
      <c r="G113" s="170"/>
      <c r="H113" s="170" t="s">
        <v>602</v>
      </c>
      <c r="I113" s="170" t="s">
        <v>563</v>
      </c>
      <c r="J113" s="170">
        <v>20</v>
      </c>
      <c r="K113" s="182"/>
    </row>
    <row r="114" spans="2:11" customFormat="1" ht="15" customHeight="1">
      <c r="B114" s="193"/>
      <c r="C114" s="170" t="s">
        <v>603</v>
      </c>
      <c r="D114" s="170"/>
      <c r="E114" s="170"/>
      <c r="F114" s="191" t="s">
        <v>561</v>
      </c>
      <c r="G114" s="170"/>
      <c r="H114" s="170" t="s">
        <v>604</v>
      </c>
      <c r="I114" s="170" t="s">
        <v>563</v>
      </c>
      <c r="J114" s="170">
        <v>120</v>
      </c>
      <c r="K114" s="182"/>
    </row>
    <row r="115" spans="2:11" customFormat="1" ht="15" customHeight="1">
      <c r="B115" s="193"/>
      <c r="C115" s="170" t="s">
        <v>38</v>
      </c>
      <c r="D115" s="170"/>
      <c r="E115" s="170"/>
      <c r="F115" s="191" t="s">
        <v>561</v>
      </c>
      <c r="G115" s="170"/>
      <c r="H115" s="170" t="s">
        <v>605</v>
      </c>
      <c r="I115" s="170" t="s">
        <v>596</v>
      </c>
      <c r="J115" s="170"/>
      <c r="K115" s="182"/>
    </row>
    <row r="116" spans="2:11" customFormat="1" ht="15" customHeight="1">
      <c r="B116" s="193"/>
      <c r="C116" s="170" t="s">
        <v>48</v>
      </c>
      <c r="D116" s="170"/>
      <c r="E116" s="170"/>
      <c r="F116" s="191" t="s">
        <v>561</v>
      </c>
      <c r="G116" s="170"/>
      <c r="H116" s="170" t="s">
        <v>606</v>
      </c>
      <c r="I116" s="170" t="s">
        <v>596</v>
      </c>
      <c r="J116" s="170"/>
      <c r="K116" s="182"/>
    </row>
    <row r="117" spans="2:11" customFormat="1" ht="15" customHeight="1">
      <c r="B117" s="193"/>
      <c r="C117" s="170" t="s">
        <v>57</v>
      </c>
      <c r="D117" s="170"/>
      <c r="E117" s="170"/>
      <c r="F117" s="191" t="s">
        <v>561</v>
      </c>
      <c r="G117" s="170"/>
      <c r="H117" s="170" t="s">
        <v>607</v>
      </c>
      <c r="I117" s="170" t="s">
        <v>608</v>
      </c>
      <c r="J117" s="170"/>
      <c r="K117" s="182"/>
    </row>
    <row r="118" spans="2:11" customFormat="1" ht="15" customHeight="1">
      <c r="B118" s="194"/>
      <c r="C118" s="200"/>
      <c r="D118" s="200"/>
      <c r="E118" s="200"/>
      <c r="F118" s="200"/>
      <c r="G118" s="200"/>
      <c r="H118" s="200"/>
      <c r="I118" s="200"/>
      <c r="J118" s="200"/>
      <c r="K118" s="196"/>
    </row>
    <row r="119" spans="2:11" customFormat="1" ht="18.75" customHeight="1">
      <c r="B119" s="201"/>
      <c r="C119" s="202"/>
      <c r="D119" s="202"/>
      <c r="E119" s="202"/>
      <c r="F119" s="203"/>
      <c r="G119" s="202"/>
      <c r="H119" s="202"/>
      <c r="I119" s="202"/>
      <c r="J119" s="202"/>
      <c r="K119" s="201"/>
    </row>
    <row r="120" spans="2:11" customFormat="1" ht="18.75" customHeight="1">
      <c r="B120" s="177"/>
      <c r="C120" s="177"/>
      <c r="D120" s="177"/>
      <c r="E120" s="177"/>
      <c r="F120" s="177"/>
      <c r="G120" s="177"/>
      <c r="H120" s="177"/>
      <c r="I120" s="177"/>
      <c r="J120" s="177"/>
      <c r="K120" s="177"/>
    </row>
    <row r="121" spans="2:11" customFormat="1" ht="7.5" customHeight="1">
      <c r="B121" s="204"/>
      <c r="C121" s="205"/>
      <c r="D121" s="205"/>
      <c r="E121" s="205"/>
      <c r="F121" s="205"/>
      <c r="G121" s="205"/>
      <c r="H121" s="205"/>
      <c r="I121" s="205"/>
      <c r="J121" s="205"/>
      <c r="K121" s="206"/>
    </row>
    <row r="122" spans="2:11" customFormat="1" ht="45" customHeight="1">
      <c r="B122" s="207"/>
      <c r="C122" s="286" t="s">
        <v>609</v>
      </c>
      <c r="D122" s="286"/>
      <c r="E122" s="286"/>
      <c r="F122" s="286"/>
      <c r="G122" s="286"/>
      <c r="H122" s="286"/>
      <c r="I122" s="286"/>
      <c r="J122" s="286"/>
      <c r="K122" s="208"/>
    </row>
    <row r="123" spans="2:11" customFormat="1" ht="17.25" customHeight="1">
      <c r="B123" s="209"/>
      <c r="C123" s="183" t="s">
        <v>555</v>
      </c>
      <c r="D123" s="183"/>
      <c r="E123" s="183"/>
      <c r="F123" s="183" t="s">
        <v>556</v>
      </c>
      <c r="G123" s="184"/>
      <c r="H123" s="183" t="s">
        <v>54</v>
      </c>
      <c r="I123" s="183" t="s">
        <v>57</v>
      </c>
      <c r="J123" s="183" t="s">
        <v>557</v>
      </c>
      <c r="K123" s="210"/>
    </row>
    <row r="124" spans="2:11" customFormat="1" ht="17.25" customHeight="1">
      <c r="B124" s="209"/>
      <c r="C124" s="185" t="s">
        <v>558</v>
      </c>
      <c r="D124" s="185"/>
      <c r="E124" s="185"/>
      <c r="F124" s="186" t="s">
        <v>559</v>
      </c>
      <c r="G124" s="187"/>
      <c r="H124" s="185"/>
      <c r="I124" s="185"/>
      <c r="J124" s="185" t="s">
        <v>560</v>
      </c>
      <c r="K124" s="210"/>
    </row>
    <row r="125" spans="2:11" customFormat="1" ht="5.25" customHeight="1">
      <c r="B125" s="211"/>
      <c r="C125" s="188"/>
      <c r="D125" s="188"/>
      <c r="E125" s="188"/>
      <c r="F125" s="188"/>
      <c r="G125" s="212"/>
      <c r="H125" s="188"/>
      <c r="I125" s="188"/>
      <c r="J125" s="188"/>
      <c r="K125" s="213"/>
    </row>
    <row r="126" spans="2:11" customFormat="1" ht="15" customHeight="1">
      <c r="B126" s="211"/>
      <c r="C126" s="170" t="s">
        <v>564</v>
      </c>
      <c r="D126" s="190"/>
      <c r="E126" s="190"/>
      <c r="F126" s="191" t="s">
        <v>561</v>
      </c>
      <c r="G126" s="170"/>
      <c r="H126" s="170" t="s">
        <v>601</v>
      </c>
      <c r="I126" s="170" t="s">
        <v>563</v>
      </c>
      <c r="J126" s="170">
        <v>120</v>
      </c>
      <c r="K126" s="214"/>
    </row>
    <row r="127" spans="2:11" customFormat="1" ht="15" customHeight="1">
      <c r="B127" s="211"/>
      <c r="C127" s="170" t="s">
        <v>610</v>
      </c>
      <c r="D127" s="170"/>
      <c r="E127" s="170"/>
      <c r="F127" s="191" t="s">
        <v>561</v>
      </c>
      <c r="G127" s="170"/>
      <c r="H127" s="170" t="s">
        <v>611</v>
      </c>
      <c r="I127" s="170" t="s">
        <v>563</v>
      </c>
      <c r="J127" s="170" t="s">
        <v>612</v>
      </c>
      <c r="K127" s="214"/>
    </row>
    <row r="128" spans="2:11" customFormat="1" ht="15" customHeight="1">
      <c r="B128" s="211"/>
      <c r="C128" s="170" t="s">
        <v>509</v>
      </c>
      <c r="D128" s="170"/>
      <c r="E128" s="170"/>
      <c r="F128" s="191" t="s">
        <v>561</v>
      </c>
      <c r="G128" s="170"/>
      <c r="H128" s="170" t="s">
        <v>613</v>
      </c>
      <c r="I128" s="170" t="s">
        <v>563</v>
      </c>
      <c r="J128" s="170" t="s">
        <v>612</v>
      </c>
      <c r="K128" s="214"/>
    </row>
    <row r="129" spans="2:11" customFormat="1" ht="15" customHeight="1">
      <c r="B129" s="211"/>
      <c r="C129" s="170" t="s">
        <v>572</v>
      </c>
      <c r="D129" s="170"/>
      <c r="E129" s="170"/>
      <c r="F129" s="191" t="s">
        <v>567</v>
      </c>
      <c r="G129" s="170"/>
      <c r="H129" s="170" t="s">
        <v>573</v>
      </c>
      <c r="I129" s="170" t="s">
        <v>563</v>
      </c>
      <c r="J129" s="170">
        <v>15</v>
      </c>
      <c r="K129" s="214"/>
    </row>
    <row r="130" spans="2:11" customFormat="1" ht="15" customHeight="1">
      <c r="B130" s="211"/>
      <c r="C130" s="170" t="s">
        <v>574</v>
      </c>
      <c r="D130" s="170"/>
      <c r="E130" s="170"/>
      <c r="F130" s="191" t="s">
        <v>567</v>
      </c>
      <c r="G130" s="170"/>
      <c r="H130" s="170" t="s">
        <v>575</v>
      </c>
      <c r="I130" s="170" t="s">
        <v>563</v>
      </c>
      <c r="J130" s="170">
        <v>15</v>
      </c>
      <c r="K130" s="214"/>
    </row>
    <row r="131" spans="2:11" customFormat="1" ht="15" customHeight="1">
      <c r="B131" s="211"/>
      <c r="C131" s="170" t="s">
        <v>576</v>
      </c>
      <c r="D131" s="170"/>
      <c r="E131" s="170"/>
      <c r="F131" s="191" t="s">
        <v>567</v>
      </c>
      <c r="G131" s="170"/>
      <c r="H131" s="170" t="s">
        <v>577</v>
      </c>
      <c r="I131" s="170" t="s">
        <v>563</v>
      </c>
      <c r="J131" s="170">
        <v>20</v>
      </c>
      <c r="K131" s="214"/>
    </row>
    <row r="132" spans="2:11" customFormat="1" ht="15" customHeight="1">
      <c r="B132" s="211"/>
      <c r="C132" s="170" t="s">
        <v>578</v>
      </c>
      <c r="D132" s="170"/>
      <c r="E132" s="170"/>
      <c r="F132" s="191" t="s">
        <v>567</v>
      </c>
      <c r="G132" s="170"/>
      <c r="H132" s="170" t="s">
        <v>579</v>
      </c>
      <c r="I132" s="170" t="s">
        <v>563</v>
      </c>
      <c r="J132" s="170">
        <v>20</v>
      </c>
      <c r="K132" s="214"/>
    </row>
    <row r="133" spans="2:11" customFormat="1" ht="15" customHeight="1">
      <c r="B133" s="211"/>
      <c r="C133" s="170" t="s">
        <v>566</v>
      </c>
      <c r="D133" s="170"/>
      <c r="E133" s="170"/>
      <c r="F133" s="191" t="s">
        <v>567</v>
      </c>
      <c r="G133" s="170"/>
      <c r="H133" s="170" t="s">
        <v>601</v>
      </c>
      <c r="I133" s="170" t="s">
        <v>563</v>
      </c>
      <c r="J133" s="170">
        <v>50</v>
      </c>
      <c r="K133" s="214"/>
    </row>
    <row r="134" spans="2:11" customFormat="1" ht="15" customHeight="1">
      <c r="B134" s="211"/>
      <c r="C134" s="170" t="s">
        <v>580</v>
      </c>
      <c r="D134" s="170"/>
      <c r="E134" s="170"/>
      <c r="F134" s="191" t="s">
        <v>567</v>
      </c>
      <c r="G134" s="170"/>
      <c r="H134" s="170" t="s">
        <v>601</v>
      </c>
      <c r="I134" s="170" t="s">
        <v>563</v>
      </c>
      <c r="J134" s="170">
        <v>50</v>
      </c>
      <c r="K134" s="214"/>
    </row>
    <row r="135" spans="2:11" customFormat="1" ht="15" customHeight="1">
      <c r="B135" s="211"/>
      <c r="C135" s="170" t="s">
        <v>586</v>
      </c>
      <c r="D135" s="170"/>
      <c r="E135" s="170"/>
      <c r="F135" s="191" t="s">
        <v>567</v>
      </c>
      <c r="G135" s="170"/>
      <c r="H135" s="170" t="s">
        <v>601</v>
      </c>
      <c r="I135" s="170" t="s">
        <v>563</v>
      </c>
      <c r="J135" s="170">
        <v>50</v>
      </c>
      <c r="K135" s="214"/>
    </row>
    <row r="136" spans="2:11" customFormat="1" ht="15" customHeight="1">
      <c r="B136" s="211"/>
      <c r="C136" s="170" t="s">
        <v>588</v>
      </c>
      <c r="D136" s="170"/>
      <c r="E136" s="170"/>
      <c r="F136" s="191" t="s">
        <v>567</v>
      </c>
      <c r="G136" s="170"/>
      <c r="H136" s="170" t="s">
        <v>601</v>
      </c>
      <c r="I136" s="170" t="s">
        <v>563</v>
      </c>
      <c r="J136" s="170">
        <v>50</v>
      </c>
      <c r="K136" s="214"/>
    </row>
    <row r="137" spans="2:11" customFormat="1" ht="15" customHeight="1">
      <c r="B137" s="211"/>
      <c r="C137" s="170" t="s">
        <v>589</v>
      </c>
      <c r="D137" s="170"/>
      <c r="E137" s="170"/>
      <c r="F137" s="191" t="s">
        <v>567</v>
      </c>
      <c r="G137" s="170"/>
      <c r="H137" s="170" t="s">
        <v>614</v>
      </c>
      <c r="I137" s="170" t="s">
        <v>563</v>
      </c>
      <c r="J137" s="170">
        <v>255</v>
      </c>
      <c r="K137" s="214"/>
    </row>
    <row r="138" spans="2:11" customFormat="1" ht="15" customHeight="1">
      <c r="B138" s="211"/>
      <c r="C138" s="170" t="s">
        <v>591</v>
      </c>
      <c r="D138" s="170"/>
      <c r="E138" s="170"/>
      <c r="F138" s="191" t="s">
        <v>561</v>
      </c>
      <c r="G138" s="170"/>
      <c r="H138" s="170" t="s">
        <v>615</v>
      </c>
      <c r="I138" s="170" t="s">
        <v>593</v>
      </c>
      <c r="J138" s="170"/>
      <c r="K138" s="214"/>
    </row>
    <row r="139" spans="2:11" customFormat="1" ht="15" customHeight="1">
      <c r="B139" s="211"/>
      <c r="C139" s="170" t="s">
        <v>594</v>
      </c>
      <c r="D139" s="170"/>
      <c r="E139" s="170"/>
      <c r="F139" s="191" t="s">
        <v>561</v>
      </c>
      <c r="G139" s="170"/>
      <c r="H139" s="170" t="s">
        <v>616</v>
      </c>
      <c r="I139" s="170" t="s">
        <v>596</v>
      </c>
      <c r="J139" s="170"/>
      <c r="K139" s="214"/>
    </row>
    <row r="140" spans="2:11" customFormat="1" ht="15" customHeight="1">
      <c r="B140" s="211"/>
      <c r="C140" s="170" t="s">
        <v>597</v>
      </c>
      <c r="D140" s="170"/>
      <c r="E140" s="170"/>
      <c r="F140" s="191" t="s">
        <v>561</v>
      </c>
      <c r="G140" s="170"/>
      <c r="H140" s="170" t="s">
        <v>597</v>
      </c>
      <c r="I140" s="170" t="s">
        <v>596</v>
      </c>
      <c r="J140" s="170"/>
      <c r="K140" s="214"/>
    </row>
    <row r="141" spans="2:11" customFormat="1" ht="15" customHeight="1">
      <c r="B141" s="211"/>
      <c r="C141" s="170" t="s">
        <v>38</v>
      </c>
      <c r="D141" s="170"/>
      <c r="E141" s="170"/>
      <c r="F141" s="191" t="s">
        <v>561</v>
      </c>
      <c r="G141" s="170"/>
      <c r="H141" s="170" t="s">
        <v>617</v>
      </c>
      <c r="I141" s="170" t="s">
        <v>596</v>
      </c>
      <c r="J141" s="170"/>
      <c r="K141" s="214"/>
    </row>
    <row r="142" spans="2:11" customFormat="1" ht="15" customHeight="1">
      <c r="B142" s="211"/>
      <c r="C142" s="170" t="s">
        <v>618</v>
      </c>
      <c r="D142" s="170"/>
      <c r="E142" s="170"/>
      <c r="F142" s="191" t="s">
        <v>561</v>
      </c>
      <c r="G142" s="170"/>
      <c r="H142" s="170" t="s">
        <v>619</v>
      </c>
      <c r="I142" s="170" t="s">
        <v>596</v>
      </c>
      <c r="J142" s="170"/>
      <c r="K142" s="214"/>
    </row>
    <row r="143" spans="2:11" customFormat="1" ht="15" customHeight="1">
      <c r="B143" s="215"/>
      <c r="C143" s="216"/>
      <c r="D143" s="216"/>
      <c r="E143" s="216"/>
      <c r="F143" s="216"/>
      <c r="G143" s="216"/>
      <c r="H143" s="216"/>
      <c r="I143" s="216"/>
      <c r="J143" s="216"/>
      <c r="K143" s="217"/>
    </row>
    <row r="144" spans="2:11" customFormat="1" ht="18.75" customHeight="1">
      <c r="B144" s="202"/>
      <c r="C144" s="202"/>
      <c r="D144" s="202"/>
      <c r="E144" s="202"/>
      <c r="F144" s="203"/>
      <c r="G144" s="202"/>
      <c r="H144" s="202"/>
      <c r="I144" s="202"/>
      <c r="J144" s="202"/>
      <c r="K144" s="202"/>
    </row>
    <row r="145" spans="2:11" customFormat="1" ht="18.75" customHeight="1">
      <c r="B145" s="177"/>
      <c r="C145" s="177"/>
      <c r="D145" s="177"/>
      <c r="E145" s="177"/>
      <c r="F145" s="177"/>
      <c r="G145" s="177"/>
      <c r="H145" s="177"/>
      <c r="I145" s="177"/>
      <c r="J145" s="177"/>
      <c r="K145" s="177"/>
    </row>
    <row r="146" spans="2:11" customFormat="1" ht="7.5" customHeight="1">
      <c r="B146" s="178"/>
      <c r="C146" s="179"/>
      <c r="D146" s="179"/>
      <c r="E146" s="179"/>
      <c r="F146" s="179"/>
      <c r="G146" s="179"/>
      <c r="H146" s="179"/>
      <c r="I146" s="179"/>
      <c r="J146" s="179"/>
      <c r="K146" s="180"/>
    </row>
    <row r="147" spans="2:11" customFormat="1" ht="45" customHeight="1">
      <c r="B147" s="181"/>
      <c r="C147" s="288" t="s">
        <v>620</v>
      </c>
      <c r="D147" s="288"/>
      <c r="E147" s="288"/>
      <c r="F147" s="288"/>
      <c r="G147" s="288"/>
      <c r="H147" s="288"/>
      <c r="I147" s="288"/>
      <c r="J147" s="288"/>
      <c r="K147" s="182"/>
    </row>
    <row r="148" spans="2:11" customFormat="1" ht="17.25" customHeight="1">
      <c r="B148" s="181"/>
      <c r="C148" s="183" t="s">
        <v>555</v>
      </c>
      <c r="D148" s="183"/>
      <c r="E148" s="183"/>
      <c r="F148" s="183" t="s">
        <v>556</v>
      </c>
      <c r="G148" s="184"/>
      <c r="H148" s="183" t="s">
        <v>54</v>
      </c>
      <c r="I148" s="183" t="s">
        <v>57</v>
      </c>
      <c r="J148" s="183" t="s">
        <v>557</v>
      </c>
      <c r="K148" s="182"/>
    </row>
    <row r="149" spans="2:11" customFormat="1" ht="17.25" customHeight="1">
      <c r="B149" s="181"/>
      <c r="C149" s="185" t="s">
        <v>558</v>
      </c>
      <c r="D149" s="185"/>
      <c r="E149" s="185"/>
      <c r="F149" s="186" t="s">
        <v>559</v>
      </c>
      <c r="G149" s="187"/>
      <c r="H149" s="185"/>
      <c r="I149" s="185"/>
      <c r="J149" s="185" t="s">
        <v>560</v>
      </c>
      <c r="K149" s="182"/>
    </row>
    <row r="150" spans="2:11" customFormat="1" ht="5.25" customHeight="1">
      <c r="B150" s="193"/>
      <c r="C150" s="188"/>
      <c r="D150" s="188"/>
      <c r="E150" s="188"/>
      <c r="F150" s="188"/>
      <c r="G150" s="189"/>
      <c r="H150" s="188"/>
      <c r="I150" s="188"/>
      <c r="J150" s="188"/>
      <c r="K150" s="214"/>
    </row>
    <row r="151" spans="2:11" customFormat="1" ht="15" customHeight="1">
      <c r="B151" s="193"/>
      <c r="C151" s="218" t="s">
        <v>564</v>
      </c>
      <c r="D151" s="170"/>
      <c r="E151" s="170"/>
      <c r="F151" s="219" t="s">
        <v>561</v>
      </c>
      <c r="G151" s="170"/>
      <c r="H151" s="218" t="s">
        <v>601</v>
      </c>
      <c r="I151" s="218" t="s">
        <v>563</v>
      </c>
      <c r="J151" s="218">
        <v>120</v>
      </c>
      <c r="K151" s="214"/>
    </row>
    <row r="152" spans="2:11" customFormat="1" ht="15" customHeight="1">
      <c r="B152" s="193"/>
      <c r="C152" s="218" t="s">
        <v>610</v>
      </c>
      <c r="D152" s="170"/>
      <c r="E152" s="170"/>
      <c r="F152" s="219" t="s">
        <v>561</v>
      </c>
      <c r="G152" s="170"/>
      <c r="H152" s="218" t="s">
        <v>621</v>
      </c>
      <c r="I152" s="218" t="s">
        <v>563</v>
      </c>
      <c r="J152" s="218" t="s">
        <v>612</v>
      </c>
      <c r="K152" s="214"/>
    </row>
    <row r="153" spans="2:11" customFormat="1" ht="15" customHeight="1">
      <c r="B153" s="193"/>
      <c r="C153" s="218" t="s">
        <v>509</v>
      </c>
      <c r="D153" s="170"/>
      <c r="E153" s="170"/>
      <c r="F153" s="219" t="s">
        <v>561</v>
      </c>
      <c r="G153" s="170"/>
      <c r="H153" s="218" t="s">
        <v>622</v>
      </c>
      <c r="I153" s="218" t="s">
        <v>563</v>
      </c>
      <c r="J153" s="218" t="s">
        <v>612</v>
      </c>
      <c r="K153" s="214"/>
    </row>
    <row r="154" spans="2:11" customFormat="1" ht="15" customHeight="1">
      <c r="B154" s="193"/>
      <c r="C154" s="218" t="s">
        <v>566</v>
      </c>
      <c r="D154" s="170"/>
      <c r="E154" s="170"/>
      <c r="F154" s="219" t="s">
        <v>567</v>
      </c>
      <c r="G154" s="170"/>
      <c r="H154" s="218" t="s">
        <v>601</v>
      </c>
      <c r="I154" s="218" t="s">
        <v>563</v>
      </c>
      <c r="J154" s="218">
        <v>50</v>
      </c>
      <c r="K154" s="214"/>
    </row>
    <row r="155" spans="2:11" customFormat="1" ht="15" customHeight="1">
      <c r="B155" s="193"/>
      <c r="C155" s="218" t="s">
        <v>569</v>
      </c>
      <c r="D155" s="170"/>
      <c r="E155" s="170"/>
      <c r="F155" s="219" t="s">
        <v>561</v>
      </c>
      <c r="G155" s="170"/>
      <c r="H155" s="218" t="s">
        <v>601</v>
      </c>
      <c r="I155" s="218" t="s">
        <v>571</v>
      </c>
      <c r="J155" s="218"/>
      <c r="K155" s="214"/>
    </row>
    <row r="156" spans="2:11" customFormat="1" ht="15" customHeight="1">
      <c r="B156" s="193"/>
      <c r="C156" s="218" t="s">
        <v>580</v>
      </c>
      <c r="D156" s="170"/>
      <c r="E156" s="170"/>
      <c r="F156" s="219" t="s">
        <v>567</v>
      </c>
      <c r="G156" s="170"/>
      <c r="H156" s="218" t="s">
        <v>601</v>
      </c>
      <c r="I156" s="218" t="s">
        <v>563</v>
      </c>
      <c r="J156" s="218">
        <v>50</v>
      </c>
      <c r="K156" s="214"/>
    </row>
    <row r="157" spans="2:11" customFormat="1" ht="15" customHeight="1">
      <c r="B157" s="193"/>
      <c r="C157" s="218" t="s">
        <v>588</v>
      </c>
      <c r="D157" s="170"/>
      <c r="E157" s="170"/>
      <c r="F157" s="219" t="s">
        <v>567</v>
      </c>
      <c r="G157" s="170"/>
      <c r="H157" s="218" t="s">
        <v>601</v>
      </c>
      <c r="I157" s="218" t="s">
        <v>563</v>
      </c>
      <c r="J157" s="218">
        <v>50</v>
      </c>
      <c r="K157" s="214"/>
    </row>
    <row r="158" spans="2:11" customFormat="1" ht="15" customHeight="1">
      <c r="B158" s="193"/>
      <c r="C158" s="218" t="s">
        <v>586</v>
      </c>
      <c r="D158" s="170"/>
      <c r="E158" s="170"/>
      <c r="F158" s="219" t="s">
        <v>567</v>
      </c>
      <c r="G158" s="170"/>
      <c r="H158" s="218" t="s">
        <v>601</v>
      </c>
      <c r="I158" s="218" t="s">
        <v>563</v>
      </c>
      <c r="J158" s="218">
        <v>50</v>
      </c>
      <c r="K158" s="214"/>
    </row>
    <row r="159" spans="2:11" customFormat="1" ht="15" customHeight="1">
      <c r="B159" s="193"/>
      <c r="C159" s="218" t="s">
        <v>93</v>
      </c>
      <c r="D159" s="170"/>
      <c r="E159" s="170"/>
      <c r="F159" s="219" t="s">
        <v>561</v>
      </c>
      <c r="G159" s="170"/>
      <c r="H159" s="218" t="s">
        <v>623</v>
      </c>
      <c r="I159" s="218" t="s">
        <v>563</v>
      </c>
      <c r="J159" s="218" t="s">
        <v>624</v>
      </c>
      <c r="K159" s="214"/>
    </row>
    <row r="160" spans="2:11" customFormat="1" ht="15" customHeight="1">
      <c r="B160" s="193"/>
      <c r="C160" s="218" t="s">
        <v>625</v>
      </c>
      <c r="D160" s="170"/>
      <c r="E160" s="170"/>
      <c r="F160" s="219" t="s">
        <v>561</v>
      </c>
      <c r="G160" s="170"/>
      <c r="H160" s="218" t="s">
        <v>626</v>
      </c>
      <c r="I160" s="218" t="s">
        <v>596</v>
      </c>
      <c r="J160" s="218"/>
      <c r="K160" s="214"/>
    </row>
    <row r="161" spans="2:11" customFormat="1" ht="15" customHeight="1">
      <c r="B161" s="220"/>
      <c r="C161" s="200"/>
      <c r="D161" s="200"/>
      <c r="E161" s="200"/>
      <c r="F161" s="200"/>
      <c r="G161" s="200"/>
      <c r="H161" s="200"/>
      <c r="I161" s="200"/>
      <c r="J161" s="200"/>
      <c r="K161" s="221"/>
    </row>
    <row r="162" spans="2:11" customFormat="1" ht="18.75" customHeight="1">
      <c r="B162" s="202"/>
      <c r="C162" s="212"/>
      <c r="D162" s="212"/>
      <c r="E162" s="212"/>
      <c r="F162" s="222"/>
      <c r="G162" s="212"/>
      <c r="H162" s="212"/>
      <c r="I162" s="212"/>
      <c r="J162" s="212"/>
      <c r="K162" s="202"/>
    </row>
    <row r="163" spans="2:11" customFormat="1" ht="18.75" customHeight="1">
      <c r="B163" s="177"/>
      <c r="C163" s="177"/>
      <c r="D163" s="177"/>
      <c r="E163" s="177"/>
      <c r="F163" s="177"/>
      <c r="G163" s="177"/>
      <c r="H163" s="177"/>
      <c r="I163" s="177"/>
      <c r="J163" s="177"/>
      <c r="K163" s="177"/>
    </row>
    <row r="164" spans="2:11" customFormat="1" ht="7.5" customHeight="1">
      <c r="B164" s="159"/>
      <c r="C164" s="160"/>
      <c r="D164" s="160"/>
      <c r="E164" s="160"/>
      <c r="F164" s="160"/>
      <c r="G164" s="160"/>
      <c r="H164" s="160"/>
      <c r="I164" s="160"/>
      <c r="J164" s="160"/>
      <c r="K164" s="161"/>
    </row>
    <row r="165" spans="2:11" customFormat="1" ht="45" customHeight="1">
      <c r="B165" s="162"/>
      <c r="C165" s="286" t="s">
        <v>627</v>
      </c>
      <c r="D165" s="286"/>
      <c r="E165" s="286"/>
      <c r="F165" s="286"/>
      <c r="G165" s="286"/>
      <c r="H165" s="286"/>
      <c r="I165" s="286"/>
      <c r="J165" s="286"/>
      <c r="K165" s="163"/>
    </row>
    <row r="166" spans="2:11" customFormat="1" ht="17.25" customHeight="1">
      <c r="B166" s="162"/>
      <c r="C166" s="183" t="s">
        <v>555</v>
      </c>
      <c r="D166" s="183"/>
      <c r="E166" s="183"/>
      <c r="F166" s="183" t="s">
        <v>556</v>
      </c>
      <c r="G166" s="223"/>
      <c r="H166" s="224" t="s">
        <v>54</v>
      </c>
      <c r="I166" s="224" t="s">
        <v>57</v>
      </c>
      <c r="J166" s="183" t="s">
        <v>557</v>
      </c>
      <c r="K166" s="163"/>
    </row>
    <row r="167" spans="2:11" customFormat="1" ht="17.25" customHeight="1">
      <c r="B167" s="164"/>
      <c r="C167" s="185" t="s">
        <v>558</v>
      </c>
      <c r="D167" s="185"/>
      <c r="E167" s="185"/>
      <c r="F167" s="186" t="s">
        <v>559</v>
      </c>
      <c r="G167" s="225"/>
      <c r="H167" s="226"/>
      <c r="I167" s="226"/>
      <c r="J167" s="185" t="s">
        <v>560</v>
      </c>
      <c r="K167" s="165"/>
    </row>
    <row r="168" spans="2:11" customFormat="1" ht="5.25" customHeight="1">
      <c r="B168" s="193"/>
      <c r="C168" s="188"/>
      <c r="D168" s="188"/>
      <c r="E168" s="188"/>
      <c r="F168" s="188"/>
      <c r="G168" s="189"/>
      <c r="H168" s="188"/>
      <c r="I168" s="188"/>
      <c r="J168" s="188"/>
      <c r="K168" s="214"/>
    </row>
    <row r="169" spans="2:11" customFormat="1" ht="15" customHeight="1">
      <c r="B169" s="193"/>
      <c r="C169" s="170" t="s">
        <v>564</v>
      </c>
      <c r="D169" s="170"/>
      <c r="E169" s="170"/>
      <c r="F169" s="191" t="s">
        <v>561</v>
      </c>
      <c r="G169" s="170"/>
      <c r="H169" s="170" t="s">
        <v>601</v>
      </c>
      <c r="I169" s="170" t="s">
        <v>563</v>
      </c>
      <c r="J169" s="170">
        <v>120</v>
      </c>
      <c r="K169" s="214"/>
    </row>
    <row r="170" spans="2:11" customFormat="1" ht="15" customHeight="1">
      <c r="B170" s="193"/>
      <c r="C170" s="170" t="s">
        <v>610</v>
      </c>
      <c r="D170" s="170"/>
      <c r="E170" s="170"/>
      <c r="F170" s="191" t="s">
        <v>561</v>
      </c>
      <c r="G170" s="170"/>
      <c r="H170" s="170" t="s">
        <v>611</v>
      </c>
      <c r="I170" s="170" t="s">
        <v>563</v>
      </c>
      <c r="J170" s="170" t="s">
        <v>612</v>
      </c>
      <c r="K170" s="214"/>
    </row>
    <row r="171" spans="2:11" customFormat="1" ht="15" customHeight="1">
      <c r="B171" s="193"/>
      <c r="C171" s="170" t="s">
        <v>509</v>
      </c>
      <c r="D171" s="170"/>
      <c r="E171" s="170"/>
      <c r="F171" s="191" t="s">
        <v>561</v>
      </c>
      <c r="G171" s="170"/>
      <c r="H171" s="170" t="s">
        <v>628</v>
      </c>
      <c r="I171" s="170" t="s">
        <v>563</v>
      </c>
      <c r="J171" s="170" t="s">
        <v>612</v>
      </c>
      <c r="K171" s="214"/>
    </row>
    <row r="172" spans="2:11" customFormat="1" ht="15" customHeight="1">
      <c r="B172" s="193"/>
      <c r="C172" s="170" t="s">
        <v>566</v>
      </c>
      <c r="D172" s="170"/>
      <c r="E172" s="170"/>
      <c r="F172" s="191" t="s">
        <v>567</v>
      </c>
      <c r="G172" s="170"/>
      <c r="H172" s="170" t="s">
        <v>628</v>
      </c>
      <c r="I172" s="170" t="s">
        <v>563</v>
      </c>
      <c r="J172" s="170">
        <v>50</v>
      </c>
      <c r="K172" s="214"/>
    </row>
    <row r="173" spans="2:11" customFormat="1" ht="15" customHeight="1">
      <c r="B173" s="193"/>
      <c r="C173" s="170" t="s">
        <v>569</v>
      </c>
      <c r="D173" s="170"/>
      <c r="E173" s="170"/>
      <c r="F173" s="191" t="s">
        <v>561</v>
      </c>
      <c r="G173" s="170"/>
      <c r="H173" s="170" t="s">
        <v>628</v>
      </c>
      <c r="I173" s="170" t="s">
        <v>571</v>
      </c>
      <c r="J173" s="170"/>
      <c r="K173" s="214"/>
    </row>
    <row r="174" spans="2:11" customFormat="1" ht="15" customHeight="1">
      <c r="B174" s="193"/>
      <c r="C174" s="170" t="s">
        <v>580</v>
      </c>
      <c r="D174" s="170"/>
      <c r="E174" s="170"/>
      <c r="F174" s="191" t="s">
        <v>567</v>
      </c>
      <c r="G174" s="170"/>
      <c r="H174" s="170" t="s">
        <v>628</v>
      </c>
      <c r="I174" s="170" t="s">
        <v>563</v>
      </c>
      <c r="J174" s="170">
        <v>50</v>
      </c>
      <c r="K174" s="214"/>
    </row>
    <row r="175" spans="2:11" customFormat="1" ht="15" customHeight="1">
      <c r="B175" s="193"/>
      <c r="C175" s="170" t="s">
        <v>588</v>
      </c>
      <c r="D175" s="170"/>
      <c r="E175" s="170"/>
      <c r="F175" s="191" t="s">
        <v>567</v>
      </c>
      <c r="G175" s="170"/>
      <c r="H175" s="170" t="s">
        <v>628</v>
      </c>
      <c r="I175" s="170" t="s">
        <v>563</v>
      </c>
      <c r="J175" s="170">
        <v>50</v>
      </c>
      <c r="K175" s="214"/>
    </row>
    <row r="176" spans="2:11" customFormat="1" ht="15" customHeight="1">
      <c r="B176" s="193"/>
      <c r="C176" s="170" t="s">
        <v>586</v>
      </c>
      <c r="D176" s="170"/>
      <c r="E176" s="170"/>
      <c r="F176" s="191" t="s">
        <v>567</v>
      </c>
      <c r="G176" s="170"/>
      <c r="H176" s="170" t="s">
        <v>628</v>
      </c>
      <c r="I176" s="170" t="s">
        <v>563</v>
      </c>
      <c r="J176" s="170">
        <v>50</v>
      </c>
      <c r="K176" s="214"/>
    </row>
    <row r="177" spans="2:11" customFormat="1" ht="15" customHeight="1">
      <c r="B177" s="193"/>
      <c r="C177" s="170" t="s">
        <v>114</v>
      </c>
      <c r="D177" s="170"/>
      <c r="E177" s="170"/>
      <c r="F177" s="191" t="s">
        <v>561</v>
      </c>
      <c r="G177" s="170"/>
      <c r="H177" s="170" t="s">
        <v>629</v>
      </c>
      <c r="I177" s="170" t="s">
        <v>630</v>
      </c>
      <c r="J177" s="170"/>
      <c r="K177" s="214"/>
    </row>
    <row r="178" spans="2:11" customFormat="1" ht="15" customHeight="1">
      <c r="B178" s="193"/>
      <c r="C178" s="170" t="s">
        <v>57</v>
      </c>
      <c r="D178" s="170"/>
      <c r="E178" s="170"/>
      <c r="F178" s="191" t="s">
        <v>561</v>
      </c>
      <c r="G178" s="170"/>
      <c r="H178" s="170" t="s">
        <v>631</v>
      </c>
      <c r="I178" s="170" t="s">
        <v>632</v>
      </c>
      <c r="J178" s="170">
        <v>1</v>
      </c>
      <c r="K178" s="214"/>
    </row>
    <row r="179" spans="2:11" customFormat="1" ht="15" customHeight="1">
      <c r="B179" s="193"/>
      <c r="C179" s="170" t="s">
        <v>53</v>
      </c>
      <c r="D179" s="170"/>
      <c r="E179" s="170"/>
      <c r="F179" s="191" t="s">
        <v>561</v>
      </c>
      <c r="G179" s="170"/>
      <c r="H179" s="170" t="s">
        <v>633</v>
      </c>
      <c r="I179" s="170" t="s">
        <v>563</v>
      </c>
      <c r="J179" s="170">
        <v>20</v>
      </c>
      <c r="K179" s="214"/>
    </row>
    <row r="180" spans="2:11" customFormat="1" ht="15" customHeight="1">
      <c r="B180" s="193"/>
      <c r="C180" s="170" t="s">
        <v>54</v>
      </c>
      <c r="D180" s="170"/>
      <c r="E180" s="170"/>
      <c r="F180" s="191" t="s">
        <v>561</v>
      </c>
      <c r="G180" s="170"/>
      <c r="H180" s="170" t="s">
        <v>634</v>
      </c>
      <c r="I180" s="170" t="s">
        <v>563</v>
      </c>
      <c r="J180" s="170">
        <v>255</v>
      </c>
      <c r="K180" s="214"/>
    </row>
    <row r="181" spans="2:11" customFormat="1" ht="15" customHeight="1">
      <c r="B181" s="193"/>
      <c r="C181" s="170" t="s">
        <v>115</v>
      </c>
      <c r="D181" s="170"/>
      <c r="E181" s="170"/>
      <c r="F181" s="191" t="s">
        <v>561</v>
      </c>
      <c r="G181" s="170"/>
      <c r="H181" s="170" t="s">
        <v>525</v>
      </c>
      <c r="I181" s="170" t="s">
        <v>563</v>
      </c>
      <c r="J181" s="170">
        <v>10</v>
      </c>
      <c r="K181" s="214"/>
    </row>
    <row r="182" spans="2:11" customFormat="1" ht="15" customHeight="1">
      <c r="B182" s="193"/>
      <c r="C182" s="170" t="s">
        <v>116</v>
      </c>
      <c r="D182" s="170"/>
      <c r="E182" s="170"/>
      <c r="F182" s="191" t="s">
        <v>561</v>
      </c>
      <c r="G182" s="170"/>
      <c r="H182" s="170" t="s">
        <v>635</v>
      </c>
      <c r="I182" s="170" t="s">
        <v>596</v>
      </c>
      <c r="J182" s="170"/>
      <c r="K182" s="214"/>
    </row>
    <row r="183" spans="2:11" customFormat="1" ht="15" customHeight="1">
      <c r="B183" s="193"/>
      <c r="C183" s="170" t="s">
        <v>636</v>
      </c>
      <c r="D183" s="170"/>
      <c r="E183" s="170"/>
      <c r="F183" s="191" t="s">
        <v>561</v>
      </c>
      <c r="G183" s="170"/>
      <c r="H183" s="170" t="s">
        <v>637</v>
      </c>
      <c r="I183" s="170" t="s">
        <v>596</v>
      </c>
      <c r="J183" s="170"/>
      <c r="K183" s="214"/>
    </row>
    <row r="184" spans="2:11" customFormat="1" ht="15" customHeight="1">
      <c r="B184" s="193"/>
      <c r="C184" s="170" t="s">
        <v>625</v>
      </c>
      <c r="D184" s="170"/>
      <c r="E184" s="170"/>
      <c r="F184" s="191" t="s">
        <v>561</v>
      </c>
      <c r="G184" s="170"/>
      <c r="H184" s="170" t="s">
        <v>638</v>
      </c>
      <c r="I184" s="170" t="s">
        <v>596</v>
      </c>
      <c r="J184" s="170"/>
      <c r="K184" s="214"/>
    </row>
    <row r="185" spans="2:11" customFormat="1" ht="15" customHeight="1">
      <c r="B185" s="193"/>
      <c r="C185" s="170" t="s">
        <v>118</v>
      </c>
      <c r="D185" s="170"/>
      <c r="E185" s="170"/>
      <c r="F185" s="191" t="s">
        <v>567</v>
      </c>
      <c r="G185" s="170"/>
      <c r="H185" s="170" t="s">
        <v>639</v>
      </c>
      <c r="I185" s="170" t="s">
        <v>563</v>
      </c>
      <c r="J185" s="170">
        <v>50</v>
      </c>
      <c r="K185" s="214"/>
    </row>
    <row r="186" spans="2:11" customFormat="1" ht="15" customHeight="1">
      <c r="B186" s="193"/>
      <c r="C186" s="170" t="s">
        <v>640</v>
      </c>
      <c r="D186" s="170"/>
      <c r="E186" s="170"/>
      <c r="F186" s="191" t="s">
        <v>567</v>
      </c>
      <c r="G186" s="170"/>
      <c r="H186" s="170" t="s">
        <v>641</v>
      </c>
      <c r="I186" s="170" t="s">
        <v>642</v>
      </c>
      <c r="J186" s="170"/>
      <c r="K186" s="214"/>
    </row>
    <row r="187" spans="2:11" customFormat="1" ht="15" customHeight="1">
      <c r="B187" s="193"/>
      <c r="C187" s="170" t="s">
        <v>643</v>
      </c>
      <c r="D187" s="170"/>
      <c r="E187" s="170"/>
      <c r="F187" s="191" t="s">
        <v>567</v>
      </c>
      <c r="G187" s="170"/>
      <c r="H187" s="170" t="s">
        <v>644</v>
      </c>
      <c r="I187" s="170" t="s">
        <v>642</v>
      </c>
      <c r="J187" s="170"/>
      <c r="K187" s="214"/>
    </row>
    <row r="188" spans="2:11" customFormat="1" ht="15" customHeight="1">
      <c r="B188" s="193"/>
      <c r="C188" s="170" t="s">
        <v>645</v>
      </c>
      <c r="D188" s="170"/>
      <c r="E188" s="170"/>
      <c r="F188" s="191" t="s">
        <v>567</v>
      </c>
      <c r="G188" s="170"/>
      <c r="H188" s="170" t="s">
        <v>646</v>
      </c>
      <c r="I188" s="170" t="s">
        <v>642</v>
      </c>
      <c r="J188" s="170"/>
      <c r="K188" s="214"/>
    </row>
    <row r="189" spans="2:11" customFormat="1" ht="15" customHeight="1">
      <c r="B189" s="193"/>
      <c r="C189" s="227" t="s">
        <v>647</v>
      </c>
      <c r="D189" s="170"/>
      <c r="E189" s="170"/>
      <c r="F189" s="191" t="s">
        <v>567</v>
      </c>
      <c r="G189" s="170"/>
      <c r="H189" s="170" t="s">
        <v>648</v>
      </c>
      <c r="I189" s="170" t="s">
        <v>649</v>
      </c>
      <c r="J189" s="228" t="s">
        <v>650</v>
      </c>
      <c r="K189" s="214"/>
    </row>
    <row r="190" spans="2:11" customFormat="1" ht="15" customHeight="1">
      <c r="B190" s="229"/>
      <c r="C190" s="230" t="s">
        <v>651</v>
      </c>
      <c r="D190" s="231"/>
      <c r="E190" s="231"/>
      <c r="F190" s="232" t="s">
        <v>567</v>
      </c>
      <c r="G190" s="231"/>
      <c r="H190" s="231" t="s">
        <v>652</v>
      </c>
      <c r="I190" s="231" t="s">
        <v>649</v>
      </c>
      <c r="J190" s="233" t="s">
        <v>650</v>
      </c>
      <c r="K190" s="234"/>
    </row>
    <row r="191" spans="2:11" customFormat="1" ht="15" customHeight="1">
      <c r="B191" s="193"/>
      <c r="C191" s="227" t="s">
        <v>42</v>
      </c>
      <c r="D191" s="170"/>
      <c r="E191" s="170"/>
      <c r="F191" s="191" t="s">
        <v>561</v>
      </c>
      <c r="G191" s="170"/>
      <c r="H191" s="167" t="s">
        <v>653</v>
      </c>
      <c r="I191" s="170" t="s">
        <v>654</v>
      </c>
      <c r="J191" s="170"/>
      <c r="K191" s="214"/>
    </row>
    <row r="192" spans="2:11" customFormat="1" ht="15" customHeight="1">
      <c r="B192" s="193"/>
      <c r="C192" s="227" t="s">
        <v>655</v>
      </c>
      <c r="D192" s="170"/>
      <c r="E192" s="170"/>
      <c r="F192" s="191" t="s">
        <v>561</v>
      </c>
      <c r="G192" s="170"/>
      <c r="H192" s="170" t="s">
        <v>656</v>
      </c>
      <c r="I192" s="170" t="s">
        <v>596</v>
      </c>
      <c r="J192" s="170"/>
      <c r="K192" s="214"/>
    </row>
    <row r="193" spans="2:11" customFormat="1" ht="15" customHeight="1">
      <c r="B193" s="193"/>
      <c r="C193" s="227" t="s">
        <v>657</v>
      </c>
      <c r="D193" s="170"/>
      <c r="E193" s="170"/>
      <c r="F193" s="191" t="s">
        <v>561</v>
      </c>
      <c r="G193" s="170"/>
      <c r="H193" s="170" t="s">
        <v>658</v>
      </c>
      <c r="I193" s="170" t="s">
        <v>596</v>
      </c>
      <c r="J193" s="170"/>
      <c r="K193" s="214"/>
    </row>
    <row r="194" spans="2:11" customFormat="1" ht="15" customHeight="1">
      <c r="B194" s="193"/>
      <c r="C194" s="227" t="s">
        <v>659</v>
      </c>
      <c r="D194" s="170"/>
      <c r="E194" s="170"/>
      <c r="F194" s="191" t="s">
        <v>567</v>
      </c>
      <c r="G194" s="170"/>
      <c r="H194" s="170" t="s">
        <v>660</v>
      </c>
      <c r="I194" s="170" t="s">
        <v>596</v>
      </c>
      <c r="J194" s="170"/>
      <c r="K194" s="214"/>
    </row>
    <row r="195" spans="2:11" customFormat="1" ht="15" customHeight="1">
      <c r="B195" s="220"/>
      <c r="C195" s="235"/>
      <c r="D195" s="200"/>
      <c r="E195" s="200"/>
      <c r="F195" s="200"/>
      <c r="G195" s="200"/>
      <c r="H195" s="200"/>
      <c r="I195" s="200"/>
      <c r="J195" s="200"/>
      <c r="K195" s="221"/>
    </row>
    <row r="196" spans="2:11" customFormat="1" ht="18.75" customHeight="1">
      <c r="B196" s="202"/>
      <c r="C196" s="212"/>
      <c r="D196" s="212"/>
      <c r="E196" s="212"/>
      <c r="F196" s="222"/>
      <c r="G196" s="212"/>
      <c r="H196" s="212"/>
      <c r="I196" s="212"/>
      <c r="J196" s="212"/>
      <c r="K196" s="202"/>
    </row>
    <row r="197" spans="2:11" customFormat="1" ht="18.75" customHeight="1">
      <c r="B197" s="202"/>
      <c r="C197" s="212"/>
      <c r="D197" s="212"/>
      <c r="E197" s="212"/>
      <c r="F197" s="222"/>
      <c r="G197" s="212"/>
      <c r="H197" s="212"/>
      <c r="I197" s="212"/>
      <c r="J197" s="212"/>
      <c r="K197" s="202"/>
    </row>
    <row r="198" spans="2:11" customFormat="1" ht="18.75" customHeight="1">
      <c r="B198" s="177"/>
      <c r="C198" s="177"/>
      <c r="D198" s="177"/>
      <c r="E198" s="177"/>
      <c r="F198" s="177"/>
      <c r="G198" s="177"/>
      <c r="H198" s="177"/>
      <c r="I198" s="177"/>
      <c r="J198" s="177"/>
      <c r="K198" s="177"/>
    </row>
    <row r="199" spans="2:11" customFormat="1" ht="13.5">
      <c r="B199" s="159"/>
      <c r="C199" s="160"/>
      <c r="D199" s="160"/>
      <c r="E199" s="160"/>
      <c r="F199" s="160"/>
      <c r="G199" s="160"/>
      <c r="H199" s="160"/>
      <c r="I199" s="160"/>
      <c r="J199" s="160"/>
      <c r="K199" s="161"/>
    </row>
    <row r="200" spans="2:11" customFormat="1" ht="21">
      <c r="B200" s="162"/>
      <c r="C200" s="286" t="s">
        <v>661</v>
      </c>
      <c r="D200" s="286"/>
      <c r="E200" s="286"/>
      <c r="F200" s="286"/>
      <c r="G200" s="286"/>
      <c r="H200" s="286"/>
      <c r="I200" s="286"/>
      <c r="J200" s="286"/>
      <c r="K200" s="163"/>
    </row>
    <row r="201" spans="2:11" customFormat="1" ht="25.5" customHeight="1">
      <c r="B201" s="162"/>
      <c r="C201" s="236" t="s">
        <v>662</v>
      </c>
      <c r="D201" s="236"/>
      <c r="E201" s="236"/>
      <c r="F201" s="236" t="s">
        <v>663</v>
      </c>
      <c r="G201" s="237"/>
      <c r="H201" s="289" t="s">
        <v>664</v>
      </c>
      <c r="I201" s="289"/>
      <c r="J201" s="289"/>
      <c r="K201" s="163"/>
    </row>
    <row r="202" spans="2:11" customFormat="1" ht="5.25" customHeight="1">
      <c r="B202" s="193"/>
      <c r="C202" s="188"/>
      <c r="D202" s="188"/>
      <c r="E202" s="188"/>
      <c r="F202" s="188"/>
      <c r="G202" s="212"/>
      <c r="H202" s="188"/>
      <c r="I202" s="188"/>
      <c r="J202" s="188"/>
      <c r="K202" s="214"/>
    </row>
    <row r="203" spans="2:11" customFormat="1" ht="15" customHeight="1">
      <c r="B203" s="193"/>
      <c r="C203" s="170" t="s">
        <v>654</v>
      </c>
      <c r="D203" s="170"/>
      <c r="E203" s="170"/>
      <c r="F203" s="191" t="s">
        <v>43</v>
      </c>
      <c r="G203" s="170"/>
      <c r="H203" s="290" t="s">
        <v>665</v>
      </c>
      <c r="I203" s="290"/>
      <c r="J203" s="290"/>
      <c r="K203" s="214"/>
    </row>
    <row r="204" spans="2:11" customFormat="1" ht="15" customHeight="1">
      <c r="B204" s="193"/>
      <c r="C204" s="170"/>
      <c r="D204" s="170"/>
      <c r="E204" s="170"/>
      <c r="F204" s="191" t="s">
        <v>44</v>
      </c>
      <c r="G204" s="170"/>
      <c r="H204" s="290" t="s">
        <v>666</v>
      </c>
      <c r="I204" s="290"/>
      <c r="J204" s="290"/>
      <c r="K204" s="214"/>
    </row>
    <row r="205" spans="2:11" customFormat="1" ht="15" customHeight="1">
      <c r="B205" s="193"/>
      <c r="C205" s="170"/>
      <c r="D205" s="170"/>
      <c r="E205" s="170"/>
      <c r="F205" s="191" t="s">
        <v>47</v>
      </c>
      <c r="G205" s="170"/>
      <c r="H205" s="290" t="s">
        <v>667</v>
      </c>
      <c r="I205" s="290"/>
      <c r="J205" s="290"/>
      <c r="K205" s="214"/>
    </row>
    <row r="206" spans="2:11" customFormat="1" ht="15" customHeight="1">
      <c r="B206" s="193"/>
      <c r="C206" s="170"/>
      <c r="D206" s="170"/>
      <c r="E206" s="170"/>
      <c r="F206" s="191" t="s">
        <v>45</v>
      </c>
      <c r="G206" s="170"/>
      <c r="H206" s="290" t="s">
        <v>668</v>
      </c>
      <c r="I206" s="290"/>
      <c r="J206" s="290"/>
      <c r="K206" s="214"/>
    </row>
    <row r="207" spans="2:11" customFormat="1" ht="15" customHeight="1">
      <c r="B207" s="193"/>
      <c r="C207" s="170"/>
      <c r="D207" s="170"/>
      <c r="E207" s="170"/>
      <c r="F207" s="191" t="s">
        <v>46</v>
      </c>
      <c r="G207" s="170"/>
      <c r="H207" s="290" t="s">
        <v>669</v>
      </c>
      <c r="I207" s="290"/>
      <c r="J207" s="290"/>
      <c r="K207" s="214"/>
    </row>
    <row r="208" spans="2:11" customFormat="1" ht="15" customHeight="1">
      <c r="B208" s="193"/>
      <c r="C208" s="170"/>
      <c r="D208" s="170"/>
      <c r="E208" s="170"/>
      <c r="F208" s="191"/>
      <c r="G208" s="170"/>
      <c r="H208" s="170"/>
      <c r="I208" s="170"/>
      <c r="J208" s="170"/>
      <c r="K208" s="214"/>
    </row>
    <row r="209" spans="2:11" customFormat="1" ht="15" customHeight="1">
      <c r="B209" s="193"/>
      <c r="C209" s="170" t="s">
        <v>608</v>
      </c>
      <c r="D209" s="170"/>
      <c r="E209" s="170"/>
      <c r="F209" s="191" t="s">
        <v>79</v>
      </c>
      <c r="G209" s="170"/>
      <c r="H209" s="290" t="s">
        <v>670</v>
      </c>
      <c r="I209" s="290"/>
      <c r="J209" s="290"/>
      <c r="K209" s="214"/>
    </row>
    <row r="210" spans="2:11" customFormat="1" ht="15" customHeight="1">
      <c r="B210" s="193"/>
      <c r="C210" s="170"/>
      <c r="D210" s="170"/>
      <c r="E210" s="170"/>
      <c r="F210" s="191" t="s">
        <v>504</v>
      </c>
      <c r="G210" s="170"/>
      <c r="H210" s="290" t="s">
        <v>505</v>
      </c>
      <c r="I210" s="290"/>
      <c r="J210" s="290"/>
      <c r="K210" s="214"/>
    </row>
    <row r="211" spans="2:11" customFormat="1" ht="15" customHeight="1">
      <c r="B211" s="193"/>
      <c r="C211" s="170"/>
      <c r="D211" s="170"/>
      <c r="E211" s="170"/>
      <c r="F211" s="191" t="s">
        <v>502</v>
      </c>
      <c r="G211" s="170"/>
      <c r="H211" s="290" t="s">
        <v>671</v>
      </c>
      <c r="I211" s="290"/>
      <c r="J211" s="290"/>
      <c r="K211" s="214"/>
    </row>
    <row r="212" spans="2:11" customFormat="1" ht="15" customHeight="1">
      <c r="B212" s="238"/>
      <c r="C212" s="170"/>
      <c r="D212" s="170"/>
      <c r="E212" s="170"/>
      <c r="F212" s="191" t="s">
        <v>506</v>
      </c>
      <c r="G212" s="227"/>
      <c r="H212" s="291" t="s">
        <v>507</v>
      </c>
      <c r="I212" s="291"/>
      <c r="J212" s="291"/>
      <c r="K212" s="239"/>
    </row>
    <row r="213" spans="2:11" customFormat="1" ht="15" customHeight="1">
      <c r="B213" s="238"/>
      <c r="C213" s="170"/>
      <c r="D213" s="170"/>
      <c r="E213" s="170"/>
      <c r="F213" s="191" t="s">
        <v>508</v>
      </c>
      <c r="G213" s="227"/>
      <c r="H213" s="291" t="s">
        <v>672</v>
      </c>
      <c r="I213" s="291"/>
      <c r="J213" s="291"/>
      <c r="K213" s="239"/>
    </row>
    <row r="214" spans="2:11" customFormat="1" ht="15" customHeight="1">
      <c r="B214" s="238"/>
      <c r="C214" s="170"/>
      <c r="D214" s="170"/>
      <c r="E214" s="170"/>
      <c r="F214" s="191"/>
      <c r="G214" s="227"/>
      <c r="H214" s="218"/>
      <c r="I214" s="218"/>
      <c r="J214" s="218"/>
      <c r="K214" s="239"/>
    </row>
    <row r="215" spans="2:11" customFormat="1" ht="15" customHeight="1">
      <c r="B215" s="238"/>
      <c r="C215" s="170" t="s">
        <v>632</v>
      </c>
      <c r="D215" s="170"/>
      <c r="E215" s="170"/>
      <c r="F215" s="191">
        <v>1</v>
      </c>
      <c r="G215" s="227"/>
      <c r="H215" s="291" t="s">
        <v>673</v>
      </c>
      <c r="I215" s="291"/>
      <c r="J215" s="291"/>
      <c r="K215" s="239"/>
    </row>
    <row r="216" spans="2:11" customFormat="1" ht="15" customHeight="1">
      <c r="B216" s="238"/>
      <c r="C216" s="170"/>
      <c r="D216" s="170"/>
      <c r="E216" s="170"/>
      <c r="F216" s="191">
        <v>2</v>
      </c>
      <c r="G216" s="227"/>
      <c r="H216" s="291" t="s">
        <v>674</v>
      </c>
      <c r="I216" s="291"/>
      <c r="J216" s="291"/>
      <c r="K216" s="239"/>
    </row>
    <row r="217" spans="2:11" customFormat="1" ht="15" customHeight="1">
      <c r="B217" s="238"/>
      <c r="C217" s="170"/>
      <c r="D217" s="170"/>
      <c r="E217" s="170"/>
      <c r="F217" s="191">
        <v>3</v>
      </c>
      <c r="G217" s="227"/>
      <c r="H217" s="291" t="s">
        <v>675</v>
      </c>
      <c r="I217" s="291"/>
      <c r="J217" s="291"/>
      <c r="K217" s="239"/>
    </row>
    <row r="218" spans="2:11" customFormat="1" ht="15" customHeight="1">
      <c r="B218" s="238"/>
      <c r="C218" s="170"/>
      <c r="D218" s="170"/>
      <c r="E218" s="170"/>
      <c r="F218" s="191">
        <v>4</v>
      </c>
      <c r="G218" s="227"/>
      <c r="H218" s="291" t="s">
        <v>676</v>
      </c>
      <c r="I218" s="291"/>
      <c r="J218" s="291"/>
      <c r="K218" s="239"/>
    </row>
    <row r="219" spans="2:11" customFormat="1" ht="12.75" customHeight="1">
      <c r="B219" s="240"/>
      <c r="C219" s="241"/>
      <c r="D219" s="241"/>
      <c r="E219" s="241"/>
      <c r="F219" s="241"/>
      <c r="G219" s="241"/>
      <c r="H219" s="241"/>
      <c r="I219" s="241"/>
      <c r="J219" s="241"/>
      <c r="K219" s="242"/>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B17A6720D00F458F7F3E09855E2E40" ma:contentTypeVersion="13" ma:contentTypeDescription="Vytvoří nový dokument" ma:contentTypeScope="" ma:versionID="01a65ebde31c5306f8020190d6d30f45">
  <xsd:schema xmlns:xsd="http://www.w3.org/2001/XMLSchema" xmlns:xs="http://www.w3.org/2001/XMLSchema" xmlns:p="http://schemas.microsoft.com/office/2006/metadata/properties" xmlns:ns2="172744d7-b7d2-47ac-8879-e5385efed730" xmlns:ns3="193c07b0-bec8-415c-85a1-5a72904ae79e" targetNamespace="http://schemas.microsoft.com/office/2006/metadata/properties" ma:root="true" ma:fieldsID="d1f69494f9417fd78226ecf01eb46e7e" ns2:_="" ns3:_="">
    <xsd:import namespace="172744d7-b7d2-47ac-8879-e5385efed730"/>
    <xsd:import namespace="193c07b0-bec8-415c-85a1-5a72904ae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744d7-b7d2-47ac-8879-e5385efed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053d4f19-23b6-45fa-833f-bf57fbe27f6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3c07b0-bec8-415c-85a1-5a72904ae79e" elementFormDefault="qualified">
    <xsd:import namespace="http://schemas.microsoft.com/office/2006/documentManagement/types"/>
    <xsd:import namespace="http://schemas.microsoft.com/office/infopath/2007/PartnerControls"/>
    <xsd:element name="TaxCatchAll" ma:index="14" nillable="true" ma:displayName="Sloupec zachycení celé taxonomie" ma:hidden="true" ma:list="{3806b3bf-83be-4400-a312-e8b3fe9d6985}" ma:internalName="TaxCatchAll" ma:showField="CatchAllData" ma:web="193c07b0-bec8-415c-85a1-5a72904a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3c07b0-bec8-415c-85a1-5a72904ae79e" xsi:nil="true"/>
    <lcf76f155ced4ddcb4097134ff3c332f xmlns="172744d7-b7d2-47ac-8879-e5385efed7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AAB669-ABF6-40A3-9ACE-A3D5E7DB43D7}">
  <ds:schemaRefs>
    <ds:schemaRef ds:uri="http://schemas.microsoft.com/sharepoint/v3/contenttype/forms"/>
  </ds:schemaRefs>
</ds:datastoreItem>
</file>

<file path=customXml/itemProps2.xml><?xml version="1.0" encoding="utf-8"?>
<ds:datastoreItem xmlns:ds="http://schemas.openxmlformats.org/officeDocument/2006/customXml" ds:itemID="{FF3981B3-59D1-4F48-886E-E1C0CE25B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744d7-b7d2-47ac-8879-e5385efed730"/>
    <ds:schemaRef ds:uri="193c07b0-bec8-415c-85a1-5a72904ae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6E78B8-CA5D-4811-A0BA-71F9D3E1F5B4}">
  <ds:schemaRefs>
    <ds:schemaRef ds:uri="http://schemas.microsoft.com/office/2006/metadata/properties"/>
    <ds:schemaRef ds:uri="http://schemas.microsoft.com/office/infopath/2007/PartnerControls"/>
    <ds:schemaRef ds:uri="193c07b0-bec8-415c-85a1-5a72904ae79e"/>
    <ds:schemaRef ds:uri="172744d7-b7d2-47ac-8879-e5385efed7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SO 01 - náměstí U Brány</vt:lpstr>
      <vt:lpstr>SO 02 - ul. Brigádnická</vt:lpstr>
      <vt:lpstr>SO 03 - ul. Nerudova</vt:lpstr>
      <vt:lpstr>Pokyny pro vyplnění</vt:lpstr>
      <vt:lpstr>'Rekapitulace stavby'!Názvy_tisku</vt:lpstr>
      <vt:lpstr>'SO 01 - náměstí U Brány'!Názvy_tisku</vt:lpstr>
      <vt:lpstr>'SO 02 - ul. Brigádnická'!Názvy_tisku</vt:lpstr>
      <vt:lpstr>'SO 03 - ul. Nerudova'!Názvy_tisku</vt:lpstr>
      <vt:lpstr>'Pokyny pro vyplnění'!Oblast_tisku</vt:lpstr>
      <vt:lpstr>'Rekapitulace stavby'!Oblast_tisku</vt:lpstr>
      <vt:lpstr>'SO 01 - náměstí U Brány'!Oblast_tisku</vt:lpstr>
      <vt:lpstr>'SO 02 - ul. Brigádnická'!Oblast_tisku</vt:lpstr>
      <vt:lpstr>'SO 03 - ul. Nerudova'!Oblast_tisku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Vilingr</dc:creator>
  <cp:lastModifiedBy>Irena Kříbková</cp:lastModifiedBy>
  <dcterms:created xsi:type="dcterms:W3CDTF">2024-02-02T09:48:51Z</dcterms:created>
  <dcterms:modified xsi:type="dcterms:W3CDTF">2025-05-13T06:15:32Z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0x010100AEB17A6720D00F458F7F3E09855E2E40</vt:lpwstr>
  </property>
  <property fmtid="{D5CDD505-2E9C-101B-9397-08002B2CF9AE}" pid="3" name="MediaServiceImageTags">
    <vt:lpwstr/>
  </property>
</Properties>
</file>