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/>
  <bookViews>
    <workbookView xWindow="65416" yWindow="65416" windowWidth="29040" windowHeight="15840" activeTab="1"/>
  </bookViews>
  <sheets>
    <sheet name="Rekapitulace stavby" sheetId="1" r:id="rId1"/>
    <sheet name="01-2022 - větev 2c" sheetId="2" r:id="rId2"/>
  </sheets>
  <definedNames>
    <definedName name="_xlnm._FilterDatabase" localSheetId="1" hidden="1">'01-2022 - větev 2c'!$C$126:$K$262</definedName>
    <definedName name="_xlnm.Print_Area" localSheetId="1">'01-2022 - větev 2c'!$C$4:$J$76,'01-2022 - větev 2c'!$C$82:$J$108,'01-2022 - větev 2c'!$C$114:$J$262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'01-2022 - větev 2c'!$126:$126</definedName>
  </definedNames>
  <calcPr calcId="191029"/>
</workbook>
</file>

<file path=xl/sharedStrings.xml><?xml version="1.0" encoding="utf-8"?>
<sst xmlns="http://schemas.openxmlformats.org/spreadsheetml/2006/main" count="1689" uniqueCount="368">
  <si>
    <t>Export Komplet</t>
  </si>
  <si>
    <t/>
  </si>
  <si>
    <t>2.0</t>
  </si>
  <si>
    <t>False</t>
  </si>
  <si>
    <t>{321fdef8-bfa0-45b2-837e-0692914fe16e}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</si>
  <si>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</si>
  <si>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</si>
  <si>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</si>
  <si>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</si>
  <si>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</si>
  <si>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</si>
  <si>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Kód: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</si>
  <si>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</si>
  <si>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</si>
  <si>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</si>
  <si>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</si>
  <si>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</si>
  <si>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</si>
  <si>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</si>
  <si>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</si>
  <si>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</si>
  <si>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</si>
  <si>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</si>
  <si>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</si>
  <si>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</si>
  <si>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</si>
  <si>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</si>
  <si>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</si>
  <si>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</si>
  <si>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</si>
  <si>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</si>
  <si>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</si>
  <si>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</si>
  <si>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</si>
  <si>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</si>
  <si>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</si>
  <si>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</si>
  <si>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</si>
  <si>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</si>
  <si>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</si>
  <si>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</si>
  <si>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</si>
  <si>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</si>
  <si>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</si>
  <si>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</si>
  <si>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</si>
  <si>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</si>
  <si>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</si>
  <si>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</si>
  <si>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</si>
  <si>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</si>
  <si>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</si>
  <si>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</si>
  <si>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</si>
  <si>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</si>
  <si>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</si>
  <si>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</si>
  <si>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</si>
  <si>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</si>
  <si>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</si>
  <si>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</si>
  <si>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</si>
  <si>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</si>
  <si>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</si>
  <si>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</si>
  <si>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</si>
  <si>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</si>
  <si>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</si>
  <si>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</si>
  <si>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</si>
  <si>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</si>
  <si>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01-2022</t>
  </si>
  <si>
    <t>větev 2c</t>
  </si>
  <si>
    <t>STA</t>
  </si>
  <si>
    <t>1</t>
  </si>
  <si>
    <t>{cdfa0a3f-98a8-460d-b023-ec5dd3a61629}</t>
  </si>
  <si>
    <t>2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</si>
  <si>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</si>
  <si>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</si>
  <si>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</si>
  <si>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</si>
  <si>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</si>
  <si>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</si>
  <si>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</si>
  <si>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</si>
  <si>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</si>
  <si>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11 - Zemní práce - přípravné a přidružené práce</t>
  </si>
  <si>
    <t xml:space="preserve">    21 - Úprava podloží a základové spáry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</si>
  <si>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</si>
  <si>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</si>
  <si>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</si>
  <si>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91 - Doplňující konstrukce a práce pozemních komunikací, letišť a ploch</t>
  </si>
  <si>
    <t xml:space="preserve">    93 - Různé dokončovací konstrukce a práce inženýrských staveb</t>
  </si>
  <si>
    <t xml:space="preserve">    99 - Přesun hmot a manipulace se sutí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</si>
  <si>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</si>
  <si>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</si>
  <si>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</si>
  <si>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</si>
  <si>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</si>
  <si>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</si>
  <si>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</si>
  <si>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</si>
  <si>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</si>
  <si>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</si>
  <si>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</si>
  <si>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</si>
  <si>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</si>
  <si>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</si>
  <si>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</si>
  <si>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</si>
  <si>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</si>
  <si>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</si>
  <si>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</si>
  <si>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122252204</t>
  </si>
  <si>
    <t>Odkopávky a prokopávky nezapažené pro silnice a dálnice v hornině třídy těžitelnosti I objem do 500 m3 strojně</t>
  </si>
  <si>
    <t>m3</t>
  </si>
  <si>
    <t>4</t>
  </si>
  <si>
    <t>-1948086406</t>
  </si>
  <si>
    <t>VV</t>
  </si>
  <si>
    <t>v zelených plochách</t>
  </si>
  <si>
    <t>pod odstraněným štěrkem</t>
  </si>
  <si>
    <t>Součet</t>
  </si>
  <si>
    <t>129001101</t>
  </si>
  <si>
    <t>Příplatek za ztížení odkopávky nebo prokopávky v blízkosti inženýrských sítí</t>
  </si>
  <si>
    <t>-1570715678</t>
  </si>
  <si>
    <t>vč.objemu odstraněného štěrku</t>
  </si>
  <si>
    <t>(1165*0,2+365)*0,25+0,5</t>
  </si>
  <si>
    <t>3</t>
  </si>
  <si>
    <t>132251102</t>
  </si>
  <si>
    <t>Hloubení rýh nezapažených š do 800 mm v hornině třídy těžitelnosti I skupiny 3 objem do 50 m3 strojně</t>
  </si>
  <si>
    <t>-1817508599</t>
  </si>
  <si>
    <t>139001101</t>
  </si>
  <si>
    <t>Příplatek za ztížení vykopávky v blízkosti podzemního vedení</t>
  </si>
  <si>
    <t>-926021068</t>
  </si>
  <si>
    <t>21*0,25</t>
  </si>
  <si>
    <t>5</t>
  </si>
  <si>
    <t>162751117</t>
  </si>
  <si>
    <t>Vodorovné přemístění přes 9 000 do 10000 m výkopku/sypaniny z horniny třídy těžitelnosti I skupiny 1 až 3</t>
  </si>
  <si>
    <t>-1891480451</t>
  </si>
  <si>
    <t>přebytečná zemina</t>
  </si>
  <si>
    <t>362+21-46</t>
  </si>
  <si>
    <t>6</t>
  </si>
  <si>
    <t>162751119</t>
  </si>
  <si>
    <t>Příplatek k vodorovnému přemístění výkopku/sypaniny z horniny třídy těžitelnosti I skupiny 1 až 3 ZKD 1000 m přes 10000 m</t>
  </si>
  <si>
    <t>-2003679454</t>
  </si>
  <si>
    <t>celkem 15km</t>
  </si>
  <si>
    <t>337*5</t>
  </si>
  <si>
    <t>7</t>
  </si>
  <si>
    <t>171251201</t>
  </si>
  <si>
    <t>Uložení sypaniny na skládky nebo meziskládky</t>
  </si>
  <si>
    <t>-2033143410</t>
  </si>
  <si>
    <t>8</t>
  </si>
  <si>
    <t>171201231</t>
  </si>
  <si>
    <t>Poplatek za uložení zeminy a kamení na recyklační skládce (skládkovné) kód odpadu 17 05 04</t>
  </si>
  <si>
    <t>t</t>
  </si>
  <si>
    <t>-540934010</t>
  </si>
  <si>
    <t>337*2,0</t>
  </si>
  <si>
    <t>9</t>
  </si>
  <si>
    <t>181951112</t>
  </si>
  <si>
    <t>Úprava pláně v hornině třídy těžitelnosti I skupiny 1 až 3 se zhutněním strojně</t>
  </si>
  <si>
    <t>m2</t>
  </si>
  <si>
    <t>943980241</t>
  </si>
  <si>
    <t>pod zpevnění</t>
  </si>
  <si>
    <t>10</t>
  </si>
  <si>
    <t>181411121</t>
  </si>
  <si>
    <t>Založení lučního trávníku výsevem pl do 1000 m2 v rovině a ve svahu do 1:5</t>
  </si>
  <si>
    <t>1487258660</t>
  </si>
  <si>
    <t>na krajnici</t>
  </si>
  <si>
    <t>11</t>
  </si>
  <si>
    <t>M</t>
  </si>
  <si>
    <t>00572100</t>
  </si>
  <si>
    <t>osivo jetelotráva intenzivní víceletá</t>
  </si>
  <si>
    <t>kg</t>
  </si>
  <si>
    <t>-243997083</t>
  </si>
  <si>
    <t>Zemní práce - přípravné a přidružené práce</t>
  </si>
  <si>
    <t>12</t>
  </si>
  <si>
    <t>113107222</t>
  </si>
  <si>
    <t>Odstranění podkladu z kameniva drceného tl přes 100 do 200 mm strojně pl přes 200 m2</t>
  </si>
  <si>
    <t>-2141524334</t>
  </si>
  <si>
    <t>stávající štěrková cesta</t>
  </si>
  <si>
    <t>13</t>
  </si>
  <si>
    <t>997221551</t>
  </si>
  <si>
    <t>Vodorovná doprava suti ze sypkých materiálů do 1 km</t>
  </si>
  <si>
    <t>1675632666</t>
  </si>
  <si>
    <t>339</t>
  </si>
  <si>
    <t>14</t>
  </si>
  <si>
    <t>997221559</t>
  </si>
  <si>
    <t>Příplatek za každý další 1 km u vodorovné dopravy suti ze sypkých materiálů</t>
  </si>
  <si>
    <t>436393355</t>
  </si>
  <si>
    <t>997221873</t>
  </si>
  <si>
    <t>Poplatek za uložení stavebního odpadu na recyklační skládce (skládkovné) zeminy a kamení zatříděného do Katalogu odpadů pod kódem 17 05 04</t>
  </si>
  <si>
    <t>1269230686</t>
  </si>
  <si>
    <t>Úprava podloží a základové spáry</t>
  </si>
  <si>
    <t>17</t>
  </si>
  <si>
    <t>213141112</t>
  </si>
  <si>
    <t>Zřízení vrstvy z geotextilie v rovině nebo ve sklonu do 1:5 š přes 3 do 6 m</t>
  </si>
  <si>
    <t>-1355705047</t>
  </si>
  <si>
    <t>geotextilie pro vsaky</t>
  </si>
  <si>
    <t>15,5+8,2+0,30</t>
  </si>
  <si>
    <t>18</t>
  </si>
  <si>
    <t>69311068</t>
  </si>
  <si>
    <t>geotextilie netkaná separační, ochranná, filtrační, drenážní PP 300g/m2</t>
  </si>
  <si>
    <t>-1510014322</t>
  </si>
  <si>
    <t>Svislé a kompletní konstrukce</t>
  </si>
  <si>
    <t>19</t>
  </si>
  <si>
    <t>388995211</t>
  </si>
  <si>
    <t>Chránička kabelů z trub HDPE DN 80</t>
  </si>
  <si>
    <t>m</t>
  </si>
  <si>
    <t>-1419264119</t>
  </si>
  <si>
    <t>pro budoucí kabely</t>
  </si>
  <si>
    <t>Komunikace pozemní</t>
  </si>
  <si>
    <t>20</t>
  </si>
  <si>
    <t>564831011</t>
  </si>
  <si>
    <t>Podklad ze štěrkodrtě ŠD plochy do 100 m2 tl 100 mm</t>
  </si>
  <si>
    <t>-1349883313</t>
  </si>
  <si>
    <t>konstrukce chodníku</t>
  </si>
  <si>
    <t>564952111</t>
  </si>
  <si>
    <t>801492498</t>
  </si>
  <si>
    <t>22</t>
  </si>
  <si>
    <t>596211110</t>
  </si>
  <si>
    <t>Kladení zámkové dlažby komunikací pro pěší ručně tl 60 mm skupiny A pl do 50 m2 do lože</t>
  </si>
  <si>
    <t>-1247521138</t>
  </si>
  <si>
    <t>23</t>
  </si>
  <si>
    <t>59245018</t>
  </si>
  <si>
    <t>dlažba tvar obdélník betonová 200x100x60mm přírodní</t>
  </si>
  <si>
    <t>-1143255571</t>
  </si>
  <si>
    <t>24</t>
  </si>
  <si>
    <t>564861111</t>
  </si>
  <si>
    <t>Podklad ze štěrkodrtě ŠD plochy přes 100 m2 tl 200 mm</t>
  </si>
  <si>
    <t>1016146916</t>
  </si>
  <si>
    <t>konstrukce vozovky</t>
  </si>
  <si>
    <t>1090</t>
  </si>
  <si>
    <t>konstrukce vjezdů</t>
  </si>
  <si>
    <t>39</t>
  </si>
  <si>
    <t>navíc pod obrubníky</t>
  </si>
  <si>
    <t>26</t>
  </si>
  <si>
    <t>564962111</t>
  </si>
  <si>
    <t>Podklad z mechanicky zpevněného kameniva MZK tl 200 mm</t>
  </si>
  <si>
    <t>194593122</t>
  </si>
  <si>
    <t>27</t>
  </si>
  <si>
    <t>565165121</t>
  </si>
  <si>
    <t>1828130976</t>
  </si>
  <si>
    <t>28</t>
  </si>
  <si>
    <t>577144121</t>
  </si>
  <si>
    <t>Asfaltový beton vrstva obrusná ACO 11 (ABS) tř. I tl 50 mm š přes 3 m z nemodifikovaného asfaltu</t>
  </si>
  <si>
    <t>1100643566</t>
  </si>
  <si>
    <t>29</t>
  </si>
  <si>
    <t>596212210</t>
  </si>
  <si>
    <t>Kladení zámkové dlažby pozemních komunikací ručně tl 80 mm skupiny A pl do 50 m2</t>
  </si>
  <si>
    <t>863159230</t>
  </si>
  <si>
    <t>30</t>
  </si>
  <si>
    <t>59245030</t>
  </si>
  <si>
    <t>dlažba tvar čtverec betonová 200x200x80mm přírodní</t>
  </si>
  <si>
    <t>-1630767478</t>
  </si>
  <si>
    <t>31</t>
  </si>
  <si>
    <t>596412210</t>
  </si>
  <si>
    <t>Kladení dlažby z vegetačních tvárnic pozemních komunikací tl 80 mm pl do 50 m2</t>
  </si>
  <si>
    <t>1201064706</t>
  </si>
  <si>
    <t>32</t>
  </si>
  <si>
    <t>59246016</t>
  </si>
  <si>
    <t>dlažba plošná betonová vegetační 600x400x80mm</t>
  </si>
  <si>
    <t>-788847537</t>
  </si>
  <si>
    <t>33</t>
  </si>
  <si>
    <t>571908110</t>
  </si>
  <si>
    <t>Kryt vymývaným dekoračním kamenivem (kačírkem) tl 60 mm</t>
  </si>
  <si>
    <t>-1078698007</t>
  </si>
  <si>
    <t>výplň otvorů ve vegetační dlažbě</t>
  </si>
  <si>
    <t>cca 37% plochy dlažby</t>
  </si>
  <si>
    <t>34</t>
  </si>
  <si>
    <t>569903311</t>
  </si>
  <si>
    <t>Zřízení zemních krajnic se zhutněním</t>
  </si>
  <si>
    <t>-681090666</t>
  </si>
  <si>
    <t>použije se vykopaná zemina</t>
  </si>
  <si>
    <t>Trubní vedení</t>
  </si>
  <si>
    <t>35</t>
  </si>
  <si>
    <t>899331111</t>
  </si>
  <si>
    <t>Výšková úprava uličního vstupu nebo vpusti do 200 mm zvýšením poklopu</t>
  </si>
  <si>
    <t>kus</t>
  </si>
  <si>
    <t>640654509</t>
  </si>
  <si>
    <t>36</t>
  </si>
  <si>
    <t>899431111</t>
  </si>
  <si>
    <t>Výšková úprava uličního vstupu nebo vpusti do 200 mm zvýšením krycího hrnce, šoupěte nebo hydrantu</t>
  </si>
  <si>
    <t>-1295040716</t>
  </si>
  <si>
    <t>91</t>
  </si>
  <si>
    <t>Doplňující konstrukce a práce pozemních komunikací, letišť a ploch</t>
  </si>
  <si>
    <t>37</t>
  </si>
  <si>
    <t>916131213</t>
  </si>
  <si>
    <t>Osazení silničního obrubníku betonového stojatého s boční opěrou do lože z betonu prostého</t>
  </si>
  <si>
    <t>33506180</t>
  </si>
  <si>
    <t>nájezdový</t>
  </si>
  <si>
    <t>38</t>
  </si>
  <si>
    <t>59217029</t>
  </si>
  <si>
    <t>obrubník betonový silniční nájezdový 1000x150x150mm</t>
  </si>
  <si>
    <t>-986665489</t>
  </si>
  <si>
    <t>ztratné 1%</t>
  </si>
  <si>
    <t>916231213</t>
  </si>
  <si>
    <t>Osazení chodníkového obrubníku betonového stojatého s boční opěrou do lože z betonu prostého</t>
  </si>
  <si>
    <t>1158065395</t>
  </si>
  <si>
    <t>77</t>
  </si>
  <si>
    <t>40</t>
  </si>
  <si>
    <t>59217016</t>
  </si>
  <si>
    <t>obrubník betonový chodníkový 1000x80x250mm</t>
  </si>
  <si>
    <t>1693580720</t>
  </si>
  <si>
    <t>44</t>
  </si>
  <si>
    <t>919735112</t>
  </si>
  <si>
    <t>Řezání stávajícího živičného krytu hl přes 50 do 100 mm</t>
  </si>
  <si>
    <t>-202342372</t>
  </si>
  <si>
    <t>45</t>
  </si>
  <si>
    <t>919732221</t>
  </si>
  <si>
    <t>Styčná spára napojení nového živičného povrchu na stávající za tepla š 15 mm hl 25 mm bez prořezání</t>
  </si>
  <si>
    <t>368816228</t>
  </si>
  <si>
    <t>93</t>
  </si>
  <si>
    <t>Různé dokončovací konstrukce a práce inženýrských staveb</t>
  </si>
  <si>
    <t>46</t>
  </si>
  <si>
    <t>935114121</t>
  </si>
  <si>
    <t>-253606827</t>
  </si>
  <si>
    <t>47</t>
  </si>
  <si>
    <t>938902111</t>
  </si>
  <si>
    <t>Čištění příkopů komunikací příkopovým rypadlem objem nánosu do 0,15 m3/m</t>
  </si>
  <si>
    <t>1377480570</t>
  </si>
  <si>
    <t>99</t>
  </si>
  <si>
    <t>Přesun hmot a manipulace se sutí</t>
  </si>
  <si>
    <t>48</t>
  </si>
  <si>
    <t>998225111</t>
  </si>
  <si>
    <t>Přesun hmot pro pozemní komunikace s krytem z kamene, monolitickým betonovým nebo živičným</t>
  </si>
  <si>
    <t>1718169005</t>
  </si>
  <si>
    <t>VRN</t>
  </si>
  <si>
    <t>Vedlejší rozpočtové náklady</t>
  </si>
  <si>
    <t>49</t>
  </si>
  <si>
    <t>01200200R</t>
  </si>
  <si>
    <t>Vytýčení stavby a sítí</t>
  </si>
  <si>
    <t>kč</t>
  </si>
  <si>
    <t>1024</t>
  </si>
  <si>
    <t>-461306117</t>
  </si>
  <si>
    <t>50</t>
  </si>
  <si>
    <t>01300200R</t>
  </si>
  <si>
    <t>Zaměření skutečného provedení stavby</t>
  </si>
  <si>
    <t>-221455618</t>
  </si>
  <si>
    <t>51</t>
  </si>
  <si>
    <t>03000100R</t>
  </si>
  <si>
    <t>Zařízení staveniště - vybavení, označení, zabezpečení, zrušení, napojení na inž.sítě, čištění přilehlých komunikací...</t>
  </si>
  <si>
    <t>-336998179</t>
  </si>
  <si>
    <t>52</t>
  </si>
  <si>
    <t>03000000R</t>
  </si>
  <si>
    <t>Dopravní opatření po dobu výstavby vč.projednání</t>
  </si>
  <si>
    <t>358753076</t>
  </si>
  <si>
    <t>53</t>
  </si>
  <si>
    <t>04000000R</t>
  </si>
  <si>
    <t>Zkoušky hutnění konstrukce vozovky</t>
  </si>
  <si>
    <t>-194989183</t>
  </si>
  <si>
    <t>54</t>
  </si>
  <si>
    <t>09000000R</t>
  </si>
  <si>
    <t>Příplatek za ztížené práce - úzká vozovka</t>
  </si>
  <si>
    <t>1289990875</t>
  </si>
  <si>
    <t>Podklad z mechanicky zpevněného kameniva KZC tl 150 mm</t>
  </si>
  <si>
    <t>Asfaltový beton vrstva podkladní ACP 16 (obalované kamenivo OKS) tl 60 mm š přes 3 m</t>
  </si>
  <si>
    <t>na parkovišti</t>
  </si>
  <si>
    <t>Uliční vpust kompletní kce</t>
  </si>
  <si>
    <t>ks</t>
  </si>
  <si>
    <t>mezi vozovkou a vstupy</t>
  </si>
  <si>
    <t>Ostrov - Dolní Žďár - vnitřní komunikace a odvodnění</t>
  </si>
  <si>
    <t>konstrukce vozovky 10%</t>
  </si>
  <si>
    <t>Město Ostrov</t>
  </si>
  <si>
    <t xml:space="preserve">Datum: </t>
  </si>
  <si>
    <t xml:space="preserve">IČ: </t>
  </si>
  <si>
    <t xml:space="preserve">DIČ: </t>
  </si>
  <si>
    <t xml:space="preserve">  </t>
  </si>
  <si>
    <t xml:space="preserve">Ostrov- Dolní Žďár, vnitřní komunikace + odvodnění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</si>
</sst>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dd\.mm\.yyyy"/>
    <numFmt numFmtId="166" formatCode="#,##0.00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10"/>
      <color rgb="FF003366"/>
      <name val="Arial CE"/>
      <family val="2"/>
    </font>
    <font>
      <b/>
      <sz val="12"/>
      <color rgb="FF003366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1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7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166" fontId="28" fillId="0" borderId="0" xfId="0" applyNumberFormat="1" applyFont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4" fontId="23" fillId="0" borderId="0" xfId="0" applyNumberFormat="1" applyFont="1"/>
    <xf numFmtId="166" fontId="31" fillId="0" borderId="10" xfId="0" applyNumberFormat="1" applyFont="1" applyBorder="1"/>
    <xf numFmtId="166" fontId="31" fillId="0" borderId="11" xfId="0" applyNumberFormat="1" applyFont="1" applyBorder="1"/>
    <xf numFmtId="4" fontId="32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49" fontId="21" fillId="0" borderId="20" xfId="0" applyNumberFormat="1" applyFont="1" applyBorder="1" applyAlignment="1" applyProtection="1">
      <alignment horizontal="left" vertical="center" wrapText="1"/>
      <protection locked="0"/>
    </xf>
    <xf numFmtId="0" fontId="21" fillId="0" borderId="20" xfId="0" applyFont="1" applyBorder="1" applyAlignment="1" applyProtection="1">
      <alignment horizontal="left" vertical="center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4" fontId="21" fillId="0" borderId="20" xfId="0" applyNumberFormat="1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4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4" fillId="0" borderId="20" xfId="0" applyFont="1" applyBorder="1" applyAlignment="1" applyProtection="1">
      <alignment horizontal="center" vertical="center"/>
      <protection locked="0"/>
    </xf>
    <xf numFmtId="49" fontId="34" fillId="0" borderId="20" xfId="0" applyNumberFormat="1" applyFont="1" applyBorder="1" applyAlignment="1" applyProtection="1">
      <alignment horizontal="left" vertical="center" wrapText="1"/>
      <protection locked="0"/>
    </xf>
    <xf numFmtId="0" fontId="34" fillId="0" borderId="20" xfId="0" applyFont="1" applyBorder="1" applyAlignment="1" applyProtection="1">
      <alignment horizontal="left" vertical="center" wrapText="1"/>
      <protection locked="0"/>
    </xf>
    <xf numFmtId="0" fontId="34" fillId="0" borderId="20" xfId="0" applyFont="1" applyBorder="1" applyAlignment="1" applyProtection="1">
      <alignment horizontal="center" vertical="center" wrapText="1"/>
      <protection locked="0"/>
    </xf>
    <xf numFmtId="4" fontId="34" fillId="0" borderId="20" xfId="0" applyNumberFormat="1" applyFont="1" applyBorder="1" applyAlignment="1" applyProtection="1">
      <alignment vertical="center"/>
      <protection locked="0"/>
    </xf>
    <xf numFmtId="0" fontId="35" fillId="0" borderId="20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0" borderId="17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22" fillId="0" borderId="21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166" fontId="22" fillId="0" borderId="19" xfId="0" applyNumberFormat="1" applyFont="1" applyBorder="1" applyAlignment="1">
      <alignment vertical="center"/>
    </xf>
    <xf numFmtId="166" fontId="22" fillId="0" borderId="22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/>
    <xf numFmtId="4" fontId="37" fillId="0" borderId="0" xfId="0" applyNumberFormat="1" applyFont="1"/>
    <xf numFmtId="4" fontId="38" fillId="0" borderId="0" xfId="0" applyNumberFormat="1" applyFont="1"/>
    <xf numFmtId="4" fontId="9" fillId="0" borderId="0" xfId="0" applyNumberFormat="1" applyFont="1"/>
    <xf numFmtId="4" fontId="21" fillId="4" borderId="20" xfId="0" applyNumberFormat="1" applyFont="1" applyFill="1" applyBorder="1" applyAlignment="1" applyProtection="1">
      <alignment vertical="center"/>
      <protection locked="0"/>
    </xf>
    <xf numFmtId="4" fontId="34" fillId="4" borderId="20" xfId="0" applyNumberFormat="1" applyFont="1" applyFill="1" applyBorder="1" applyAlignment="1" applyProtection="1">
      <alignment vertical="center"/>
      <protection locked="0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left" vertical="center"/>
    </xf>
    <xf numFmtId="0" fontId="21" fillId="3" borderId="18" xfId="0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right"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1" fillId="3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 topLeftCell="A1">
      <selection activeCell="K5" sqref="K5:AJ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6" width="2.421875" style="0" customWidth="1"/>
    <col min="37" max="37" width="4.71093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ht="36.95" customHeight="1">
      <c r="AR2" s="175" t="s">
        <v>5</v>
      </c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19"/>
      <c r="D4" s="20" t="s">
        <v>9</v>
      </c>
      <c r="AR4" s="19"/>
      <c r="AS4" s="21" t="s">
        <v>10</v>
      </c>
      <c r="BS4" s="16" t="s">
        <v>6</v>
      </c>
    </row>
    <row r="5" spans="2:71" ht="12" customHeight="1">
      <c r="B5" s="19"/>
      <c r="D5" s="22" t="s">
        <v>11</v>
      </c>
      <c r="K5" s="184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R5" s="19"/>
      <c r="BS5" s="16" t="s">
        <v>6</v>
      </c>
    </row>
    <row r="6" spans="2:71" ht="36.95" customHeight="1">
      <c r="B6" s="19"/>
      <c r="D6" s="24" t="s">
        <v>12</v>
      </c>
      <c r="K6" s="185" t="s">
        <v>367</v>
      </c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R6" s="19"/>
      <c r="BS6" s="16" t="s">
        <v>6</v>
      </c>
    </row>
    <row r="7" spans="2:71" ht="12" customHeight="1">
      <c r="B7" s="19"/>
      <c r="D7" s="25" t="s">
        <v>13</v>
      </c>
      <c r="K7" s="23" t="s">
        <v>1</v>
      </c>
      <c r="AK7" s="25" t="s">
        <v>14</v>
      </c>
      <c r="AN7" s="23" t="s">
        <v>1</v>
      </c>
      <c r="AR7" s="19"/>
      <c r="BS7" s="16" t="s">
        <v>6</v>
      </c>
    </row>
    <row r="8" spans="2:71" ht="12" customHeight="1">
      <c r="B8" s="19"/>
      <c r="D8" s="25" t="s">
        <v>15</v>
      </c>
      <c r="K8" s="23" t="s">
        <v>16</v>
      </c>
      <c r="AK8" s="25" t="s">
        <v>363</v>
      </c>
      <c r="AN8" s="168"/>
      <c r="AR8" s="19"/>
      <c r="BS8" s="16" t="s">
        <v>6</v>
      </c>
    </row>
    <row r="9" spans="2:71" ht="14.45" customHeight="1">
      <c r="B9" s="19"/>
      <c r="AR9" s="19"/>
      <c r="BS9" s="16" t="s">
        <v>6</v>
      </c>
    </row>
    <row r="10" spans="2:71" ht="12" customHeight="1">
      <c r="B10" s="19"/>
      <c r="D10" s="25" t="s">
        <v>18</v>
      </c>
      <c r="H10" s="169" t="s">
        <v>362</v>
      </c>
      <c r="AK10" s="25" t="s">
        <v>19</v>
      </c>
      <c r="AN10" s="23" t="s">
        <v>1</v>
      </c>
      <c r="AR10" s="19"/>
      <c r="BS10" s="16" t="s">
        <v>6</v>
      </c>
    </row>
    <row r="11" spans="2:71" ht="18.4" customHeight="1">
      <c r="B11" s="19"/>
      <c r="E11" s="23"/>
      <c r="AK11" s="25" t="s">
        <v>20</v>
      </c>
      <c r="AN11" s="23" t="s">
        <v>1</v>
      </c>
      <c r="AR11" s="19"/>
      <c r="BS11" s="16" t="s">
        <v>6</v>
      </c>
    </row>
    <row r="12" spans="2:71" ht="6.95" customHeight="1">
      <c r="B12" s="19"/>
      <c r="AR12" s="19"/>
      <c r="BS12" s="16" t="s">
        <v>6</v>
      </c>
    </row>
    <row r="13" spans="2:71" ht="12" customHeight="1">
      <c r="B13" s="19"/>
      <c r="D13" s="25" t="s">
        <v>21</v>
      </c>
      <c r="AK13" s="25" t="s">
        <v>19</v>
      </c>
      <c r="AN13" s="23" t="s">
        <v>1</v>
      </c>
      <c r="AR13" s="19"/>
      <c r="BS13" s="16" t="s">
        <v>6</v>
      </c>
    </row>
    <row r="14" spans="2:71" ht="12.75">
      <c r="B14" s="19"/>
      <c r="E14" s="167"/>
      <c r="AK14" s="25" t="s">
        <v>20</v>
      </c>
      <c r="AL14" t="s">
        <v>366</v>
      </c>
      <c r="AN14" s="23" t="s">
        <v>1</v>
      </c>
      <c r="AR14" s="19"/>
      <c r="BS14" s="16" t="s">
        <v>6</v>
      </c>
    </row>
    <row r="15" spans="2:71" ht="6.95" customHeight="1">
      <c r="B15" s="19"/>
      <c r="AR15" s="19"/>
      <c r="BS15" s="16" t="s">
        <v>3</v>
      </c>
    </row>
    <row r="16" spans="2:71" ht="12" customHeight="1">
      <c r="B16" s="19"/>
      <c r="D16" s="25" t="s">
        <v>22</v>
      </c>
      <c r="AK16" s="25" t="s">
        <v>19</v>
      </c>
      <c r="AN16" s="23" t="s">
        <v>1</v>
      </c>
      <c r="AR16" s="19"/>
      <c r="BS16" s="16" t="s">
        <v>3</v>
      </c>
    </row>
    <row r="17" spans="2:71" ht="18.4" customHeight="1">
      <c r="B17" s="19"/>
      <c r="E17" s="23"/>
      <c r="AK17" s="25" t="s">
        <v>20</v>
      </c>
      <c r="AN17" s="23" t="s">
        <v>1</v>
      </c>
      <c r="AR17" s="19"/>
      <c r="BS17" s="16" t="s">
        <v>23</v>
      </c>
    </row>
    <row r="18" spans="2:71" ht="6.95" customHeight="1">
      <c r="B18" s="19"/>
      <c r="AR18" s="19"/>
      <c r="BS18" s="16" t="s">
        <v>6</v>
      </c>
    </row>
    <row r="19" spans="2:71" ht="12" customHeight="1">
      <c r="B19" s="19"/>
      <c r="D19" s="25" t="s">
        <v>24</v>
      </c>
      <c r="AK19" s="25" t="s">
        <v>19</v>
      </c>
      <c r="AN19" s="23" t="s">
        <v>1</v>
      </c>
      <c r="AR19" s="19"/>
      <c r="BS19" s="16" t="s">
        <v>6</v>
      </c>
    </row>
    <row r="20" spans="2:71" ht="18.4" customHeight="1">
      <c r="B20" s="19"/>
      <c r="E20" s="23"/>
      <c r="AK20" s="25" t="s">
        <v>20</v>
      </c>
      <c r="AN20" s="23" t="s">
        <v>1</v>
      </c>
      <c r="AR20" s="19"/>
      <c r="BS20" s="16" t="s">
        <v>23</v>
      </c>
    </row>
    <row r="21" spans="2:44" ht="6.95" customHeight="1">
      <c r="B21" s="19"/>
      <c r="AR21" s="19"/>
    </row>
    <row r="22" spans="2:44" ht="12" customHeight="1">
      <c r="B22" s="19"/>
      <c r="D22" s="25" t="s">
        <v>25</v>
      </c>
      <c r="AR22" s="19"/>
    </row>
    <row r="23" spans="2:44" ht="16.5" customHeight="1">
      <c r="B23" s="19"/>
      <c r="E23" s="186" t="s">
        <v>1</v>
      </c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R23" s="19"/>
    </row>
    <row r="24" spans="2:44" ht="6.95" customHeight="1">
      <c r="B24" s="19"/>
      <c r="AR24" s="19"/>
    </row>
    <row r="25" spans="2:44" ht="6.95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2:44" s="1" customFormat="1" ht="25.9" customHeight="1">
      <c r="B26" s="28"/>
      <c r="D26" s="29" t="s">
        <v>26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87">
        <f>ROUND(AG94,2)</f>
        <v>0</v>
      </c>
      <c r="AL26" s="188"/>
      <c r="AM26" s="188"/>
      <c r="AN26" s="188"/>
      <c r="AO26" s="188"/>
      <c r="AR26" s="28"/>
    </row>
    <row r="27" spans="2:44" s="1" customFormat="1" ht="6.95" customHeight="1">
      <c r="B27" s="28"/>
      <c r="AR27" s="28"/>
    </row>
    <row r="28" spans="2:44" s="1" customFormat="1" ht="12.75">
      <c r="B28" s="28"/>
      <c r="L28" s="189" t="s">
        <v>27</v>
      </c>
      <c r="M28" s="189"/>
      <c r="N28" s="189"/>
      <c r="O28" s="189"/>
      <c r="P28" s="189"/>
      <c r="W28" s="189" t="s">
        <v>28</v>
      </c>
      <c r="X28" s="189"/>
      <c r="Y28" s="189"/>
      <c r="Z28" s="189"/>
      <c r="AA28" s="189"/>
      <c r="AB28" s="189"/>
      <c r="AC28" s="189"/>
      <c r="AD28" s="189"/>
      <c r="AE28" s="189"/>
      <c r="AK28" s="189" t="s">
        <v>29</v>
      </c>
      <c r="AL28" s="189"/>
      <c r="AM28" s="189"/>
      <c r="AN28" s="189"/>
      <c r="AO28" s="189"/>
      <c r="AR28" s="28"/>
    </row>
    <row r="29" spans="2:44" s="2" customFormat="1" ht="14.45" customHeight="1">
      <c r="B29" s="32"/>
      <c r="D29" s="25" t="s">
        <v>30</v>
      </c>
      <c r="F29" s="25" t="s">
        <v>31</v>
      </c>
      <c r="L29" s="177">
        <v>0.21</v>
      </c>
      <c r="M29" s="178"/>
      <c r="N29" s="178"/>
      <c r="O29" s="178"/>
      <c r="P29" s="178"/>
      <c r="W29" s="179">
        <f>ROUND(AZ94,2)</f>
        <v>0</v>
      </c>
      <c r="X29" s="178"/>
      <c r="Y29" s="178"/>
      <c r="Z29" s="178"/>
      <c r="AA29" s="178"/>
      <c r="AB29" s="178"/>
      <c r="AC29" s="178"/>
      <c r="AD29" s="178"/>
      <c r="AE29" s="178"/>
      <c r="AK29" s="179">
        <f>ROUND(AV94,2)</f>
        <v>0</v>
      </c>
      <c r="AL29" s="178"/>
      <c r="AM29" s="178"/>
      <c r="AN29" s="178"/>
      <c r="AO29" s="178"/>
      <c r="AR29" s="32"/>
    </row>
    <row r="30" spans="2:44" s="2" customFormat="1" ht="14.45" customHeight="1">
      <c r="B30" s="32"/>
      <c r="F30" s="25" t="s">
        <v>32</v>
      </c>
      <c r="L30" s="177">
        <v>0.15</v>
      </c>
      <c r="M30" s="178"/>
      <c r="N30" s="178"/>
      <c r="O30" s="178"/>
      <c r="P30" s="178"/>
      <c r="W30" s="179">
        <f>ROUND(BA94,2)</f>
        <v>0</v>
      </c>
      <c r="X30" s="178"/>
      <c r="Y30" s="178"/>
      <c r="Z30" s="178"/>
      <c r="AA30" s="178"/>
      <c r="AB30" s="178"/>
      <c r="AC30" s="178"/>
      <c r="AD30" s="178"/>
      <c r="AE30" s="178"/>
      <c r="AK30" s="179">
        <f>ROUND(AW94,2)</f>
        <v>0</v>
      </c>
      <c r="AL30" s="178"/>
      <c r="AM30" s="178"/>
      <c r="AN30" s="178"/>
      <c r="AO30" s="178"/>
      <c r="AR30" s="32"/>
    </row>
    <row r="31" spans="2:44" s="2" customFormat="1" ht="14.45" customHeight="1" hidden="1">
      <c r="B31" s="32"/>
      <c r="F31" s="25" t="s">
        <v>33</v>
      </c>
      <c r="L31" s="177">
        <v>0.21</v>
      </c>
      <c r="M31" s="178"/>
      <c r="N31" s="178"/>
      <c r="O31" s="178"/>
      <c r="P31" s="178"/>
      <c r="W31" s="179">
        <f>ROUND(BB94,2)</f>
        <v>0</v>
      </c>
      <c r="X31" s="178"/>
      <c r="Y31" s="178"/>
      <c r="Z31" s="178"/>
      <c r="AA31" s="178"/>
      <c r="AB31" s="178"/>
      <c r="AC31" s="178"/>
      <c r="AD31" s="178"/>
      <c r="AE31" s="178"/>
      <c r="AK31" s="179">
        <v>0</v>
      </c>
      <c r="AL31" s="178"/>
      <c r="AM31" s="178"/>
      <c r="AN31" s="178"/>
      <c r="AO31" s="178"/>
      <c r="AR31" s="32"/>
    </row>
    <row r="32" spans="2:44" s="2" customFormat="1" ht="14.45" customHeight="1" hidden="1">
      <c r="B32" s="32"/>
      <c r="F32" s="25" t="s">
        <v>34</v>
      </c>
      <c r="L32" s="177">
        <v>0.15</v>
      </c>
      <c r="M32" s="178"/>
      <c r="N32" s="178"/>
      <c r="O32" s="178"/>
      <c r="P32" s="178"/>
      <c r="W32" s="179">
        <f>ROUND(BC94,2)</f>
        <v>0</v>
      </c>
      <c r="X32" s="178"/>
      <c r="Y32" s="178"/>
      <c r="Z32" s="178"/>
      <c r="AA32" s="178"/>
      <c r="AB32" s="178"/>
      <c r="AC32" s="178"/>
      <c r="AD32" s="178"/>
      <c r="AE32" s="178"/>
      <c r="AK32" s="179">
        <v>0</v>
      </c>
      <c r="AL32" s="178"/>
      <c r="AM32" s="178"/>
      <c r="AN32" s="178"/>
      <c r="AO32" s="178"/>
      <c r="AR32" s="32"/>
    </row>
    <row r="33" spans="2:44" s="2" customFormat="1" ht="14.45" customHeight="1" hidden="1">
      <c r="B33" s="32"/>
      <c r="F33" s="25" t="s">
        <v>35</v>
      </c>
      <c r="L33" s="177">
        <v>0</v>
      </c>
      <c r="M33" s="178"/>
      <c r="N33" s="178"/>
      <c r="O33" s="178"/>
      <c r="P33" s="178"/>
      <c r="W33" s="179">
        <f>ROUND(BD94,2)</f>
        <v>0</v>
      </c>
      <c r="X33" s="178"/>
      <c r="Y33" s="178"/>
      <c r="Z33" s="178"/>
      <c r="AA33" s="178"/>
      <c r="AB33" s="178"/>
      <c r="AC33" s="178"/>
      <c r="AD33" s="178"/>
      <c r="AE33" s="178"/>
      <c r="AK33" s="179">
        <v>0</v>
      </c>
      <c r="AL33" s="178"/>
      <c r="AM33" s="178"/>
      <c r="AN33" s="178"/>
      <c r="AO33" s="178"/>
      <c r="AR33" s="32"/>
    </row>
    <row r="34" spans="2:44" s="1" customFormat="1" ht="6.95" customHeight="1">
      <c r="B34" s="28"/>
      <c r="AR34" s="28"/>
    </row>
    <row r="35" spans="2:44" s="1" customFormat="1" ht="25.9" customHeight="1">
      <c r="B35" s="28"/>
      <c r="C35" s="33"/>
      <c r="D35" s="34" t="s">
        <v>36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37</v>
      </c>
      <c r="U35" s="35"/>
      <c r="V35" s="35"/>
      <c r="W35" s="35"/>
      <c r="X35" s="183" t="s">
        <v>38</v>
      </c>
      <c r="Y35" s="181"/>
      <c r="Z35" s="181"/>
      <c r="AA35" s="181"/>
      <c r="AB35" s="181"/>
      <c r="AC35" s="35"/>
      <c r="AD35" s="35"/>
      <c r="AE35" s="35"/>
      <c r="AF35" s="35"/>
      <c r="AG35" s="35"/>
      <c r="AH35" s="35"/>
      <c r="AI35" s="35"/>
      <c r="AJ35" s="35"/>
      <c r="AK35" s="180">
        <f>SUM(AK26:AK33)</f>
        <v>0</v>
      </c>
      <c r="AL35" s="181"/>
      <c r="AM35" s="181"/>
      <c r="AN35" s="181"/>
      <c r="AO35" s="182"/>
      <c r="AP35" s="33"/>
      <c r="AQ35" s="33"/>
      <c r="AR35" s="28"/>
    </row>
    <row r="36" spans="2:44" s="1" customFormat="1" ht="6.95" customHeight="1">
      <c r="B36" s="28"/>
      <c r="AR36" s="28"/>
    </row>
    <row r="37" spans="2:44" s="1" customFormat="1" ht="14.45" customHeight="1">
      <c r="B37" s="28"/>
      <c r="AR37" s="28"/>
    </row>
    <row r="38" spans="2:44" ht="14.45" customHeight="1">
      <c r="B38" s="19"/>
      <c r="AR38" s="19"/>
    </row>
    <row r="39" spans="2:44" ht="14.45" customHeight="1">
      <c r="B39" s="19"/>
      <c r="AR39" s="19"/>
    </row>
    <row r="40" spans="2:44" ht="14.45" customHeight="1">
      <c r="B40" s="19"/>
      <c r="AR40" s="19"/>
    </row>
    <row r="41" spans="2:44" ht="14.45" customHeight="1">
      <c r="B41" s="19"/>
      <c r="AR41" s="19"/>
    </row>
    <row r="42" spans="2:44" ht="14.45" customHeight="1">
      <c r="B42" s="19"/>
      <c r="AR42" s="19"/>
    </row>
    <row r="43" spans="2:44" ht="14.45" customHeight="1">
      <c r="B43" s="19"/>
      <c r="AR43" s="19"/>
    </row>
    <row r="44" spans="2:44" ht="14.45" customHeight="1">
      <c r="B44" s="19"/>
      <c r="AR44" s="19"/>
    </row>
    <row r="45" spans="2:44" ht="14.45" customHeight="1">
      <c r="B45" s="19"/>
      <c r="AR45" s="19"/>
    </row>
    <row r="46" spans="2:44" ht="14.45" customHeight="1">
      <c r="B46" s="19"/>
      <c r="AR46" s="19"/>
    </row>
    <row r="47" spans="2:44" ht="14.45" customHeight="1">
      <c r="B47" s="19"/>
      <c r="AR47" s="19"/>
    </row>
    <row r="48" spans="2:44" ht="14.45" customHeight="1">
      <c r="B48" s="19"/>
      <c r="AR48" s="19"/>
    </row>
    <row r="49" spans="2:44" s="1" customFormat="1" ht="14.45" customHeight="1">
      <c r="B49" s="28"/>
      <c r="D49" s="37" t="s">
        <v>39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40</v>
      </c>
      <c r="AI49" s="38"/>
      <c r="AJ49" s="38"/>
      <c r="AK49" s="38"/>
      <c r="AL49" s="38"/>
      <c r="AM49" s="38"/>
      <c r="AN49" s="38"/>
      <c r="AO49" s="38"/>
      <c r="AR49" s="28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2:44" s="1" customFormat="1" ht="12.75">
      <c r="B60" s="28"/>
      <c r="D60" s="39" t="s">
        <v>41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9" t="s">
        <v>42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9" t="s">
        <v>41</v>
      </c>
      <c r="AI60" s="30"/>
      <c r="AJ60" s="30"/>
      <c r="AK60" s="30"/>
      <c r="AL60" s="30"/>
      <c r="AM60" s="39" t="s">
        <v>42</v>
      </c>
      <c r="AN60" s="30"/>
      <c r="AO60" s="30"/>
      <c r="AR60" s="28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2:44" s="1" customFormat="1" ht="12.75">
      <c r="B64" s="28"/>
      <c r="D64" s="37" t="s">
        <v>43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44</v>
      </c>
      <c r="AI64" s="38"/>
      <c r="AJ64" s="38"/>
      <c r="AK64" s="38"/>
      <c r="AL64" s="38"/>
      <c r="AM64" s="38"/>
      <c r="AN64" s="38"/>
      <c r="AO64" s="38"/>
      <c r="AR64" s="28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2:44" s="1" customFormat="1" ht="12.75">
      <c r="B75" s="28"/>
      <c r="D75" s="39" t="s">
        <v>41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9" t="s">
        <v>42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9" t="s">
        <v>41</v>
      </c>
      <c r="AI75" s="30"/>
      <c r="AJ75" s="30"/>
      <c r="AK75" s="30"/>
      <c r="AL75" s="30"/>
      <c r="AM75" s="39" t="s">
        <v>42</v>
      </c>
      <c r="AN75" s="30"/>
      <c r="AO75" s="30"/>
      <c r="AR75" s="28"/>
    </row>
    <row r="76" spans="2:44" s="1" customFormat="1" ht="12">
      <c r="B76" s="28"/>
      <c r="AR76" s="28"/>
    </row>
    <row r="77" spans="2:44" s="1" customFormat="1" ht="6.9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8"/>
    </row>
    <row r="81" spans="2:44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8"/>
    </row>
    <row r="82" spans="2:44" s="1" customFormat="1" ht="24.95" customHeight="1">
      <c r="B82" s="28"/>
      <c r="C82" s="20" t="s">
        <v>45</v>
      </c>
      <c r="AR82" s="28"/>
    </row>
    <row r="83" spans="2:44" s="1" customFormat="1" ht="6.95" customHeight="1">
      <c r="B83" s="28"/>
      <c r="AR83" s="28"/>
    </row>
    <row r="84" spans="2:44" s="3" customFormat="1" ht="12" customHeight="1">
      <c r="B84" s="44"/>
      <c r="C84" s="25" t="s">
        <v>11</v>
      </c>
      <c r="AR84" s="44"/>
    </row>
    <row r="85" spans="2:44" s="4" customFormat="1" ht="36.95" customHeight="1">
      <c r="B85" s="45"/>
      <c r="C85" s="46" t="s">
        <v>12</v>
      </c>
      <c r="L85" s="190" t="str">
        <f>K6</f>
        <v xml:space="preserve">Ostrov- Dolní Žďár, vnitřní komunikace + odvodnění </v>
      </c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R85" s="45"/>
    </row>
    <row r="86" spans="2:44" s="1" customFormat="1" ht="6.95" customHeight="1">
      <c r="B86" s="28"/>
      <c r="AR86" s="28"/>
    </row>
    <row r="87" spans="2:44" s="1" customFormat="1" ht="12" customHeight="1">
      <c r="B87" s="28"/>
      <c r="C87" s="25" t="s">
        <v>15</v>
      </c>
      <c r="L87" s="47" t="str">
        <f>IF(K8="","",K8)</f>
        <v xml:space="preserve"> </v>
      </c>
      <c r="AI87" s="25" t="s">
        <v>17</v>
      </c>
      <c r="AM87" s="192" t="str">
        <f>IF(AN8="","",AN8)</f>
        <v/>
      </c>
      <c r="AN87" s="192"/>
      <c r="AR87" s="28"/>
    </row>
    <row r="88" spans="2:44" s="1" customFormat="1" ht="6.95" customHeight="1">
      <c r="B88" s="28"/>
      <c r="AR88" s="28"/>
    </row>
    <row r="89" spans="2:56" s="1" customFormat="1" ht="25.7" customHeight="1">
      <c r="B89" s="28"/>
      <c r="C89" s="25" t="s">
        <v>18</v>
      </c>
      <c r="L89" s="3" t="str">
        <f>IF(E11="","",E11)</f>
        <v/>
      </c>
      <c r="AI89" s="25" t="s">
        <v>22</v>
      </c>
      <c r="AM89" s="193" t="str">
        <f>IF(E17="","",E17)</f>
        <v/>
      </c>
      <c r="AN89" s="194"/>
      <c r="AO89" s="194"/>
      <c r="AP89" s="194"/>
      <c r="AR89" s="28"/>
      <c r="AS89" s="201" t="s">
        <v>46</v>
      </c>
      <c r="AT89" s="202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2:56" s="1" customFormat="1" ht="25.7" customHeight="1">
      <c r="B90" s="28"/>
      <c r="C90" s="25" t="s">
        <v>21</v>
      </c>
      <c r="L90" s="3" t="str">
        <f>IF(E14="","",E14)</f>
        <v/>
      </c>
      <c r="AI90" s="25" t="s">
        <v>24</v>
      </c>
      <c r="AM90" s="193" t="str">
        <f>IF(E20="","",E20)</f>
        <v/>
      </c>
      <c r="AN90" s="194"/>
      <c r="AO90" s="194"/>
      <c r="AP90" s="194"/>
      <c r="AR90" s="28"/>
      <c r="AS90" s="203"/>
      <c r="AT90" s="204"/>
      <c r="BD90" s="52"/>
    </row>
    <row r="91" spans="2:56" s="1" customFormat="1" ht="10.9" customHeight="1">
      <c r="B91" s="28"/>
      <c r="AR91" s="28"/>
      <c r="AS91" s="203"/>
      <c r="AT91" s="204"/>
      <c r="BD91" s="52"/>
    </row>
    <row r="92" spans="2:56" s="1" customFormat="1" ht="29.25" customHeight="1">
      <c r="B92" s="28"/>
      <c r="C92" s="208" t="s">
        <v>47</v>
      </c>
      <c r="D92" s="198"/>
      <c r="E92" s="198"/>
      <c r="F92" s="198"/>
      <c r="G92" s="198"/>
      <c r="H92" s="53"/>
      <c r="I92" s="197" t="s">
        <v>48</v>
      </c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200" t="s">
        <v>49</v>
      </c>
      <c r="AH92" s="198"/>
      <c r="AI92" s="198"/>
      <c r="AJ92" s="198"/>
      <c r="AK92" s="198"/>
      <c r="AL92" s="198"/>
      <c r="AM92" s="198"/>
      <c r="AN92" s="197" t="s">
        <v>50</v>
      </c>
      <c r="AO92" s="198"/>
      <c r="AP92" s="199"/>
      <c r="AQ92" s="54" t="s">
        <v>51</v>
      </c>
      <c r="AR92" s="28"/>
      <c r="AS92" s="55" t="s">
        <v>52</v>
      </c>
      <c r="AT92" s="56" t="s">
        <v>53</v>
      </c>
      <c r="AU92" s="56" t="s">
        <v>54</v>
      </c>
      <c r="AV92" s="56" t="s">
        <v>55</v>
      </c>
      <c r="AW92" s="56" t="s">
        <v>56</v>
      </c>
      <c r="AX92" s="56" t="s">
        <v>57</v>
      </c>
      <c r="AY92" s="56" t="s">
        <v>58</v>
      </c>
      <c r="AZ92" s="56" t="s">
        <v>59</v>
      </c>
      <c r="BA92" s="56" t="s">
        <v>60</v>
      </c>
      <c r="BB92" s="56" t="s">
        <v>61</v>
      </c>
      <c r="BC92" s="56" t="s">
        <v>62</v>
      </c>
      <c r="BD92" s="57" t="s">
        <v>63</v>
      </c>
    </row>
    <row r="93" spans="2:56" s="1" customFormat="1" ht="10.9" customHeight="1">
      <c r="B93" s="28"/>
      <c r="AR93" s="28"/>
      <c r="AS93" s="58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2:90" s="5" customFormat="1" ht="32.45" customHeight="1">
      <c r="B94" s="59"/>
      <c r="C94" s="60" t="s">
        <v>64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195">
        <f>ROUND(SUM(AG95:AG95),2)</f>
        <v>0</v>
      </c>
      <c r="AH94" s="195"/>
      <c r="AI94" s="195"/>
      <c r="AJ94" s="195"/>
      <c r="AK94" s="195"/>
      <c r="AL94" s="195"/>
      <c r="AM94" s="195"/>
      <c r="AN94" s="196">
        <f>SUM(AG94,AT94)</f>
        <v>0</v>
      </c>
      <c r="AO94" s="196"/>
      <c r="AP94" s="196"/>
      <c r="AQ94" s="63" t="s">
        <v>1</v>
      </c>
      <c r="AR94" s="59"/>
      <c r="AS94" s="64">
        <f>ROUND(SUM(AS95:AS95),2)</f>
        <v>0</v>
      </c>
      <c r="AT94" s="65">
        <f>ROUND(SUM(AV94:AW94),2)</f>
        <v>0</v>
      </c>
      <c r="AU94" s="66">
        <f>ROUND(SUM(AU95:AU95),5)</f>
        <v>675.91335</v>
      </c>
      <c r="AV94" s="65">
        <f>ROUND(AZ94*L29,2)</f>
        <v>0</v>
      </c>
      <c r="AW94" s="65">
        <f>ROUND(BA94*L30,2)</f>
        <v>0</v>
      </c>
      <c r="AX94" s="65">
        <f>ROUND(BB94*L29,2)</f>
        <v>0</v>
      </c>
      <c r="AY94" s="65">
        <f>ROUND(BC94*L30,2)</f>
        <v>0</v>
      </c>
      <c r="AZ94" s="65">
        <f>ROUND(SUM(AZ95:AZ95),2)</f>
        <v>0</v>
      </c>
      <c r="BA94" s="65">
        <f>ROUND(SUM(BA95:BA95),2)</f>
        <v>0</v>
      </c>
      <c r="BB94" s="65">
        <f>ROUND(SUM(BB95:BB95),2)</f>
        <v>0</v>
      </c>
      <c r="BC94" s="65">
        <f>ROUND(SUM(BC95:BC95),2)</f>
        <v>0</v>
      </c>
      <c r="BD94" s="67">
        <f>ROUND(SUM(BD95:BD95),2)</f>
        <v>0</v>
      </c>
      <c r="BS94" s="68" t="s">
        <v>65</v>
      </c>
      <c r="BT94" s="68" t="s">
        <v>66</v>
      </c>
      <c r="BU94" s="69" t="s">
        <v>67</v>
      </c>
      <c r="BV94" s="68" t="s">
        <v>68</v>
      </c>
      <c r="BW94" s="68" t="s">
        <v>4</v>
      </c>
      <c r="BX94" s="68" t="s">
        <v>69</v>
      </c>
      <c r="CL94" s="68" t="s">
        <v>1</v>
      </c>
    </row>
    <row r="95" spans="1:91" s="6" customFormat="1" ht="16.5" customHeight="1">
      <c r="A95" s="70" t="s">
        <v>70</v>
      </c>
      <c r="B95" s="71"/>
      <c r="C95" s="72"/>
      <c r="D95" s="207" t="s">
        <v>71</v>
      </c>
      <c r="E95" s="207"/>
      <c r="F95" s="207"/>
      <c r="G95" s="207"/>
      <c r="H95" s="207"/>
      <c r="I95" s="73"/>
      <c r="J95" s="207" t="s">
        <v>72</v>
      </c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05">
        <f>'01-2022 - větev 2c'!J30</f>
        <v>0</v>
      </c>
      <c r="AH95" s="206"/>
      <c r="AI95" s="206"/>
      <c r="AJ95" s="206"/>
      <c r="AK95" s="206"/>
      <c r="AL95" s="206"/>
      <c r="AM95" s="206"/>
      <c r="AN95" s="205">
        <f>SUM(AG95,AT95)</f>
        <v>0</v>
      </c>
      <c r="AO95" s="206"/>
      <c r="AP95" s="206"/>
      <c r="AQ95" s="74" t="s">
        <v>73</v>
      </c>
      <c r="AR95" s="71"/>
      <c r="AS95" s="75">
        <v>0</v>
      </c>
      <c r="AT95" s="76">
        <f>ROUND(SUM(AV95:AW95),2)</f>
        <v>0</v>
      </c>
      <c r="AU95" s="77">
        <f>'01-2022 - větev 2c'!P127</f>
        <v>675.9133500000003</v>
      </c>
      <c r="AV95" s="76">
        <f>'01-2022 - větev 2c'!J33</f>
        <v>0</v>
      </c>
      <c r="AW95" s="76">
        <f>'01-2022 - větev 2c'!J34</f>
        <v>0</v>
      </c>
      <c r="AX95" s="76">
        <f>'01-2022 - větev 2c'!J35</f>
        <v>0</v>
      </c>
      <c r="AY95" s="76">
        <f>'01-2022 - větev 2c'!J36</f>
        <v>0</v>
      </c>
      <c r="AZ95" s="76">
        <f>'01-2022 - větev 2c'!F33</f>
        <v>0</v>
      </c>
      <c r="BA95" s="76">
        <f>'01-2022 - větev 2c'!F34</f>
        <v>0</v>
      </c>
      <c r="BB95" s="76">
        <f>'01-2022 - větev 2c'!F35</f>
        <v>0</v>
      </c>
      <c r="BC95" s="76">
        <f>'01-2022 - větev 2c'!F36</f>
        <v>0</v>
      </c>
      <c r="BD95" s="78">
        <f>'01-2022 - větev 2c'!F37</f>
        <v>0</v>
      </c>
      <c r="BT95" s="79" t="s">
        <v>74</v>
      </c>
      <c r="BV95" s="79" t="s">
        <v>68</v>
      </c>
      <c r="BW95" s="79" t="s">
        <v>75</v>
      </c>
      <c r="BX95" s="79" t="s">
        <v>4</v>
      </c>
      <c r="CL95" s="79" t="s">
        <v>1</v>
      </c>
      <c r="CM95" s="79" t="s">
        <v>76</v>
      </c>
    </row>
    <row r="96" spans="2:44" s="1" customFormat="1" ht="30" customHeight="1">
      <c r="B96" s="28"/>
      <c r="AR96" s="28"/>
    </row>
    <row r="97" spans="2:44" s="1" customFormat="1" ht="6.95" customHeight="1"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28"/>
    </row>
  </sheetData>
  <sheetProtection password="DA6C" sheet="1" objects="1" scenarios="1"/>
  <mergeCells count="40">
    <mergeCell ref="AS89:AT91"/>
    <mergeCell ref="AM90:AP90"/>
    <mergeCell ref="AN95:AP95"/>
    <mergeCell ref="D95:H95"/>
    <mergeCell ref="AG95:AM95"/>
    <mergeCell ref="J95:AF95"/>
    <mergeCell ref="C92:G92"/>
    <mergeCell ref="L85:AJ85"/>
    <mergeCell ref="AM87:AN87"/>
    <mergeCell ref="AM89:AP89"/>
    <mergeCell ref="AG94:AM94"/>
    <mergeCell ref="AN94:AP94"/>
    <mergeCell ref="AN92:AP92"/>
    <mergeCell ref="AG92:AM92"/>
    <mergeCell ref="I92:AF92"/>
    <mergeCell ref="L30:P30"/>
    <mergeCell ref="W30:AE30"/>
    <mergeCell ref="K5:AJ5"/>
    <mergeCell ref="K6:AJ6"/>
    <mergeCell ref="E23:AN23"/>
    <mergeCell ref="AK26:AO26"/>
    <mergeCell ref="L28:P28"/>
    <mergeCell ref="W28:AE28"/>
    <mergeCell ref="AK28:AO28"/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</mergeCells>
  <hyperlinks>
    <hyperlink ref="A95" location="'01-2022 - větev 2c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4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63"/>
  <sheetViews>
    <sheetView showGridLines="0" tabSelected="1" workbookViewId="0" topLeftCell="A1">
      <selection activeCell="J30" sqref="J30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7.421875" style="0" customWidth="1"/>
    <col min="10" max="10" width="22.28125" style="0" customWidth="1"/>
    <col min="11" max="11" width="0.99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75" t="s">
        <v>5</v>
      </c>
      <c r="M2" s="176"/>
      <c r="N2" s="176"/>
      <c r="O2" s="176"/>
      <c r="P2" s="176"/>
      <c r="Q2" s="176"/>
      <c r="R2" s="176"/>
      <c r="S2" s="176"/>
      <c r="T2" s="176"/>
      <c r="U2" s="176"/>
      <c r="V2" s="176"/>
      <c r="AT2" s="16" t="s">
        <v>75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76</v>
      </c>
    </row>
    <row r="4" spans="2:46" ht="24.95" customHeight="1">
      <c r="B4" s="19"/>
      <c r="D4" s="20" t="s">
        <v>77</v>
      </c>
      <c r="L4" s="19"/>
      <c r="M4" s="80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5" t="s">
        <v>12</v>
      </c>
      <c r="L6" s="19"/>
    </row>
    <row r="7" spans="2:12" ht="16.5" customHeight="1">
      <c r="B7" s="19"/>
      <c r="E7" s="210" t="str">
        <f>'Rekapitulace stavby'!K6</f>
        <v xml:space="preserve">Ostrov- Dolní Žďár, vnitřní komunikace + odvodnění </v>
      </c>
      <c r="F7" s="211"/>
      <c r="G7" s="211"/>
      <c r="H7" s="211"/>
      <c r="L7" s="19"/>
    </row>
    <row r="8" spans="2:12" s="1" customFormat="1" ht="12" customHeight="1">
      <c r="B8" s="28"/>
      <c r="D8" s="25" t="s">
        <v>78</v>
      </c>
      <c r="L8" s="28"/>
    </row>
    <row r="9" spans="2:12" s="1" customFormat="1" ht="16.5" customHeight="1">
      <c r="B9" s="28"/>
      <c r="E9" s="190"/>
      <c r="F9" s="209"/>
      <c r="G9" s="209"/>
      <c r="H9" s="209"/>
      <c r="L9" s="28"/>
    </row>
    <row r="10" spans="2:12" s="1" customFormat="1" ht="12">
      <c r="B10" s="28"/>
      <c r="L10" s="28"/>
    </row>
    <row r="11" spans="2:12" s="1" customFormat="1" ht="12" customHeight="1">
      <c r="B11" s="28"/>
      <c r="D11" s="25" t="s">
        <v>13</v>
      </c>
      <c r="F11" s="23" t="s">
        <v>1</v>
      </c>
      <c r="I11" s="25" t="s">
        <v>14</v>
      </c>
      <c r="J11" s="23" t="s">
        <v>1</v>
      </c>
      <c r="L11" s="28"/>
    </row>
    <row r="12" spans="2:12" s="1" customFormat="1" ht="12" customHeight="1">
      <c r="B12" s="28"/>
      <c r="D12" s="25" t="s">
        <v>15</v>
      </c>
      <c r="F12" s="23" t="s">
        <v>16</v>
      </c>
      <c r="I12" s="25" t="s">
        <v>17</v>
      </c>
      <c r="J12" s="48"/>
      <c r="L12" s="28"/>
    </row>
    <row r="13" spans="2:12" s="1" customFormat="1" ht="10.9" customHeight="1">
      <c r="B13" s="28"/>
      <c r="L13" s="28"/>
    </row>
    <row r="14" spans="2:12" s="1" customFormat="1" ht="12" customHeight="1">
      <c r="B14" s="28"/>
      <c r="D14" s="25" t="s">
        <v>18</v>
      </c>
      <c r="I14" s="25" t="s">
        <v>19</v>
      </c>
      <c r="J14" s="23" t="s">
        <v>1</v>
      </c>
      <c r="L14" s="28"/>
    </row>
    <row r="15" spans="2:12" s="1" customFormat="1" ht="18" customHeight="1">
      <c r="B15" s="28"/>
      <c r="E15" s="23"/>
      <c r="I15" s="25" t="s">
        <v>20</v>
      </c>
      <c r="J15" s="23" t="s">
        <v>1</v>
      </c>
      <c r="L15" s="28"/>
    </row>
    <row r="16" spans="2:12" s="1" customFormat="1" ht="6.95" customHeight="1">
      <c r="B16" s="28"/>
      <c r="L16" s="28"/>
    </row>
    <row r="17" spans="2:12" s="1" customFormat="1" ht="12" customHeight="1">
      <c r="B17" s="28"/>
      <c r="D17" s="25" t="s">
        <v>21</v>
      </c>
      <c r="I17" s="25" t="s">
        <v>364</v>
      </c>
      <c r="J17" s="23" t="str">
        <f>'Rekapitulace stavby'!AN13</f>
        <v/>
      </c>
      <c r="L17" s="28"/>
    </row>
    <row r="18" spans="2:12" s="1" customFormat="1" ht="18" customHeight="1">
      <c r="B18" s="28"/>
      <c r="E18" s="212"/>
      <c r="F18" s="184"/>
      <c r="G18" s="184"/>
      <c r="H18" s="184"/>
      <c r="I18" s="25" t="s">
        <v>365</v>
      </c>
      <c r="J18" s="23" t="str">
        <f>'Rekapitulace stavby'!AN14</f>
        <v/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5" t="s">
        <v>22</v>
      </c>
      <c r="I20" s="25" t="s">
        <v>19</v>
      </c>
      <c r="J20" s="23" t="s">
        <v>1</v>
      </c>
      <c r="L20" s="28"/>
    </row>
    <row r="21" spans="2:12" s="1" customFormat="1" ht="18" customHeight="1">
      <c r="B21" s="28"/>
      <c r="E21" s="23"/>
      <c r="I21" s="25" t="s">
        <v>20</v>
      </c>
      <c r="J21" s="23" t="s">
        <v>1</v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5" t="s">
        <v>24</v>
      </c>
      <c r="I23" s="25" t="s">
        <v>19</v>
      </c>
      <c r="J23" s="23" t="s">
        <v>1</v>
      </c>
      <c r="L23" s="28"/>
    </row>
    <row r="24" spans="2:12" s="1" customFormat="1" ht="18" customHeight="1">
      <c r="B24" s="28"/>
      <c r="E24" s="23"/>
      <c r="I24" s="25" t="s">
        <v>20</v>
      </c>
      <c r="J24" s="23" t="s">
        <v>1</v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5" t="s">
        <v>25</v>
      </c>
      <c r="L26" s="28"/>
    </row>
    <row r="27" spans="2:12" s="7" customFormat="1" ht="16.5" customHeight="1">
      <c r="B27" s="81"/>
      <c r="E27" s="186" t="s">
        <v>1</v>
      </c>
      <c r="F27" s="186"/>
      <c r="G27" s="186"/>
      <c r="H27" s="186"/>
      <c r="L27" s="81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>
      <c r="B30" s="28"/>
      <c r="D30" s="82" t="s">
        <v>26</v>
      </c>
      <c r="J30" s="62">
        <f>ROUND(J127,2)</f>
        <v>0</v>
      </c>
      <c r="L30" s="28"/>
    </row>
    <row r="31" spans="2:12" s="1" customFormat="1" ht="6.95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5" customHeight="1">
      <c r="B32" s="28"/>
      <c r="F32" s="31" t="s">
        <v>28</v>
      </c>
      <c r="I32" s="31" t="s">
        <v>27</v>
      </c>
      <c r="J32" s="31" t="s">
        <v>29</v>
      </c>
      <c r="L32" s="28"/>
    </row>
    <row r="33" spans="2:12" s="1" customFormat="1" ht="14.45" customHeight="1">
      <c r="B33" s="28"/>
      <c r="D33" s="51" t="s">
        <v>30</v>
      </c>
      <c r="E33" s="25" t="s">
        <v>31</v>
      </c>
      <c r="F33" s="83">
        <f>ROUND((SUM(BE127:BE262)),2)</f>
        <v>0</v>
      </c>
      <c r="I33" s="84">
        <v>0.21</v>
      </c>
      <c r="J33" s="83">
        <f>ROUND(((SUM(BE127:BE262))*I33),2)</f>
        <v>0</v>
      </c>
      <c r="L33" s="28"/>
    </row>
    <row r="34" spans="2:12" s="1" customFormat="1" ht="14.45" customHeight="1">
      <c r="B34" s="28"/>
      <c r="E34" s="25" t="s">
        <v>32</v>
      </c>
      <c r="F34" s="83">
        <f>ROUND((SUM(BF127:BF262)),2)</f>
        <v>0</v>
      </c>
      <c r="I34" s="84">
        <v>0.15</v>
      </c>
      <c r="J34" s="83">
        <f>ROUND(((SUM(BF127:BF262))*I34),2)</f>
        <v>0</v>
      </c>
      <c r="L34" s="28"/>
    </row>
    <row r="35" spans="2:12" s="1" customFormat="1" ht="14.45" customHeight="1" hidden="1">
      <c r="B35" s="28"/>
      <c r="E35" s="25" t="s">
        <v>33</v>
      </c>
      <c r="F35" s="83">
        <f>ROUND((SUM(BG127:BG262)),2)</f>
        <v>0</v>
      </c>
      <c r="I35" s="84">
        <v>0.21</v>
      </c>
      <c r="J35" s="83">
        <f>0</f>
        <v>0</v>
      </c>
      <c r="L35" s="28"/>
    </row>
    <row r="36" spans="2:12" s="1" customFormat="1" ht="14.45" customHeight="1" hidden="1">
      <c r="B36" s="28"/>
      <c r="E36" s="25" t="s">
        <v>34</v>
      </c>
      <c r="F36" s="83">
        <f>ROUND((SUM(BH127:BH262)),2)</f>
        <v>0</v>
      </c>
      <c r="I36" s="84">
        <v>0.15</v>
      </c>
      <c r="J36" s="83">
        <f>0</f>
        <v>0</v>
      </c>
      <c r="L36" s="28"/>
    </row>
    <row r="37" spans="2:12" s="1" customFormat="1" ht="14.45" customHeight="1" hidden="1">
      <c r="B37" s="28"/>
      <c r="E37" s="25" t="s">
        <v>35</v>
      </c>
      <c r="F37" s="83">
        <f>ROUND((SUM(BI127:BI262)),2)</f>
        <v>0</v>
      </c>
      <c r="I37" s="84">
        <v>0</v>
      </c>
      <c r="J37" s="83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85"/>
      <c r="D39" s="86" t="s">
        <v>36</v>
      </c>
      <c r="E39" s="53"/>
      <c r="F39" s="53"/>
      <c r="G39" s="87" t="s">
        <v>37</v>
      </c>
      <c r="H39" s="88" t="s">
        <v>38</v>
      </c>
      <c r="I39" s="53"/>
      <c r="J39" s="89">
        <f>SUM(J30:J37)</f>
        <v>0</v>
      </c>
      <c r="K39" s="90"/>
      <c r="L39" s="28"/>
    </row>
    <row r="40" spans="2:12" s="1" customFormat="1" ht="14.45" customHeight="1">
      <c r="B40" s="28"/>
      <c r="L40" s="28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28"/>
      <c r="D50" s="37" t="s">
        <v>39</v>
      </c>
      <c r="E50" s="38"/>
      <c r="F50" s="38"/>
      <c r="G50" s="37" t="s">
        <v>40</v>
      </c>
      <c r="H50" s="38"/>
      <c r="I50" s="38"/>
      <c r="J50" s="38"/>
      <c r="K50" s="38"/>
      <c r="L50" s="2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28"/>
      <c r="D61" s="39" t="s">
        <v>41</v>
      </c>
      <c r="E61" s="30"/>
      <c r="F61" s="91" t="s">
        <v>42</v>
      </c>
      <c r="G61" s="39" t="s">
        <v>41</v>
      </c>
      <c r="H61" s="30"/>
      <c r="I61" s="30"/>
      <c r="J61" s="92" t="s">
        <v>42</v>
      </c>
      <c r="K61" s="30"/>
      <c r="L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28"/>
      <c r="D65" s="37" t="s">
        <v>43</v>
      </c>
      <c r="E65" s="38"/>
      <c r="F65" s="38"/>
      <c r="G65" s="37" t="s">
        <v>44</v>
      </c>
      <c r="H65" s="38"/>
      <c r="I65" s="38"/>
      <c r="J65" s="38"/>
      <c r="K65" s="38"/>
      <c r="L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28"/>
      <c r="D76" s="39" t="s">
        <v>41</v>
      </c>
      <c r="E76" s="30"/>
      <c r="F76" s="91" t="s">
        <v>42</v>
      </c>
      <c r="G76" s="39" t="s">
        <v>41</v>
      </c>
      <c r="H76" s="30"/>
      <c r="I76" s="30"/>
      <c r="J76" s="92" t="s">
        <v>42</v>
      </c>
      <c r="K76" s="30"/>
      <c r="L76" s="28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5" customHeight="1">
      <c r="B82" s="28"/>
      <c r="C82" s="20" t="s">
        <v>79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5" t="s">
        <v>12</v>
      </c>
      <c r="L84" s="28"/>
    </row>
    <row r="85" spans="2:12" s="1" customFormat="1" ht="16.5" customHeight="1">
      <c r="B85" s="28"/>
      <c r="E85" s="210" t="str">
        <f>E7</f>
        <v xml:space="preserve">Ostrov- Dolní Žďár, vnitřní komunikace + odvodnění </v>
      </c>
      <c r="F85" s="211"/>
      <c r="G85" s="211"/>
      <c r="H85" s="211"/>
      <c r="L85" s="28"/>
    </row>
    <row r="86" spans="2:12" s="1" customFormat="1" ht="12" customHeight="1">
      <c r="B86" s="28"/>
      <c r="C86" s="25" t="s">
        <v>78</v>
      </c>
      <c r="L86" s="28"/>
    </row>
    <row r="87" spans="2:12" s="1" customFormat="1" ht="16.5" customHeight="1">
      <c r="B87" s="28"/>
      <c r="E87" s="190"/>
      <c r="F87" s="209"/>
      <c r="G87" s="209"/>
      <c r="H87" s="209"/>
      <c r="L87" s="28"/>
    </row>
    <row r="88" spans="2:12" s="1" customFormat="1" ht="6.95" customHeight="1">
      <c r="B88" s="28"/>
      <c r="L88" s="28"/>
    </row>
    <row r="89" spans="2:12" s="1" customFormat="1" ht="12" customHeight="1">
      <c r="B89" s="28"/>
      <c r="C89" s="25" t="s">
        <v>15</v>
      </c>
      <c r="F89" s="23" t="str">
        <f>F12</f>
        <v xml:space="preserve"> </v>
      </c>
      <c r="I89" s="25" t="s">
        <v>17</v>
      </c>
      <c r="J89" s="48"/>
      <c r="L89" s="28"/>
    </row>
    <row r="90" spans="2:12" s="1" customFormat="1" ht="6.95" customHeight="1">
      <c r="B90" s="28"/>
      <c r="L90" s="28"/>
    </row>
    <row r="91" spans="2:12" s="1" customFormat="1" ht="25.7" customHeight="1">
      <c r="B91" s="28"/>
      <c r="C91" s="25" t="s">
        <v>18</v>
      </c>
      <c r="F91" s="23"/>
      <c r="I91" s="25" t="s">
        <v>22</v>
      </c>
      <c r="J91" s="26"/>
      <c r="L91" s="28"/>
    </row>
    <row r="92" spans="2:12" s="1" customFormat="1" ht="25.7" customHeight="1">
      <c r="B92" s="28"/>
      <c r="C92" s="25" t="s">
        <v>21</v>
      </c>
      <c r="F92" s="23" t="str">
        <f>IF(E18="","",E18)</f>
        <v/>
      </c>
      <c r="I92" s="25" t="s">
        <v>24</v>
      </c>
      <c r="J92" s="26"/>
      <c r="L92" s="28"/>
    </row>
    <row r="93" spans="2:12" s="1" customFormat="1" ht="10.35" customHeight="1">
      <c r="B93" s="28"/>
      <c r="L93" s="28"/>
    </row>
    <row r="94" spans="2:12" s="1" customFormat="1" ht="29.25" customHeight="1">
      <c r="B94" s="28"/>
      <c r="C94" s="93" t="s">
        <v>80</v>
      </c>
      <c r="D94" s="85"/>
      <c r="E94" s="85"/>
      <c r="F94" s="85"/>
      <c r="G94" s="85"/>
      <c r="H94" s="85"/>
      <c r="I94" s="85"/>
      <c r="J94" s="94" t="s">
        <v>81</v>
      </c>
      <c r="K94" s="85"/>
      <c r="L94" s="28"/>
    </row>
    <row r="95" spans="2:12" s="1" customFormat="1" ht="10.35" customHeight="1">
      <c r="B95" s="28"/>
      <c r="L95" s="28"/>
    </row>
    <row r="96" spans="2:47" s="1" customFormat="1" ht="22.9" customHeight="1">
      <c r="B96" s="28"/>
      <c r="C96" s="95" t="s">
        <v>82</v>
      </c>
      <c r="J96" s="62">
        <f>J127</f>
        <v>0</v>
      </c>
      <c r="L96" s="28"/>
      <c r="AU96" s="16" t="s">
        <v>83</v>
      </c>
    </row>
    <row r="97" spans="2:12" s="8" customFormat="1" ht="24.95" customHeight="1">
      <c r="B97" s="96"/>
      <c r="D97" s="97" t="s">
        <v>84</v>
      </c>
      <c r="E97" s="98"/>
      <c r="F97" s="98"/>
      <c r="G97" s="98"/>
      <c r="H97" s="98"/>
      <c r="I97" s="98"/>
      <c r="J97" s="99">
        <f>J128</f>
        <v>0</v>
      </c>
      <c r="L97" s="96"/>
    </row>
    <row r="98" spans="2:12" s="9" customFormat="1" ht="19.9" customHeight="1">
      <c r="B98" s="100"/>
      <c r="D98" s="101" t="s">
        <v>85</v>
      </c>
      <c r="E98" s="102"/>
      <c r="F98" s="102"/>
      <c r="G98" s="102"/>
      <c r="H98" s="102"/>
      <c r="I98" s="102"/>
      <c r="J98" s="103">
        <f>J129</f>
        <v>0</v>
      </c>
      <c r="L98" s="100"/>
    </row>
    <row r="99" spans="2:12" s="9" customFormat="1" ht="19.9" customHeight="1">
      <c r="B99" s="100"/>
      <c r="D99" s="101" t="s">
        <v>86</v>
      </c>
      <c r="E99" s="102"/>
      <c r="F99" s="102"/>
      <c r="G99" s="102"/>
      <c r="H99" s="102"/>
      <c r="I99" s="102"/>
      <c r="J99" s="103">
        <f>J163</f>
        <v>0</v>
      </c>
      <c r="L99" s="100"/>
    </row>
    <row r="100" spans="2:12" s="9" customFormat="1" ht="19.9" customHeight="1">
      <c r="B100" s="100"/>
      <c r="D100" s="101" t="s">
        <v>87</v>
      </c>
      <c r="E100" s="102"/>
      <c r="F100" s="102"/>
      <c r="G100" s="102"/>
      <c r="H100" s="102"/>
      <c r="I100" s="102"/>
      <c r="J100" s="103">
        <f>J173</f>
        <v>0</v>
      </c>
      <c r="L100" s="100"/>
    </row>
    <row r="101" spans="2:12" s="9" customFormat="1" ht="19.9" customHeight="1">
      <c r="B101" s="100"/>
      <c r="D101" s="101" t="s">
        <v>88</v>
      </c>
      <c r="E101" s="102"/>
      <c r="F101" s="102"/>
      <c r="G101" s="102"/>
      <c r="H101" s="102"/>
      <c r="I101" s="102"/>
      <c r="J101" s="103">
        <f>J181</f>
        <v>0</v>
      </c>
      <c r="L101" s="100"/>
    </row>
    <row r="102" spans="2:12" s="9" customFormat="1" ht="19.9" customHeight="1">
      <c r="B102" s="100"/>
      <c r="D102" s="101" t="s">
        <v>89</v>
      </c>
      <c r="E102" s="102"/>
      <c r="F102" s="102"/>
      <c r="G102" s="102"/>
      <c r="H102" s="102"/>
      <c r="I102" s="102"/>
      <c r="J102" s="103">
        <f>J185</f>
        <v>0</v>
      </c>
      <c r="L102" s="100"/>
    </row>
    <row r="103" spans="2:12" s="9" customFormat="1" ht="19.9" customHeight="1">
      <c r="B103" s="100"/>
      <c r="D103" s="101" t="s">
        <v>90</v>
      </c>
      <c r="E103" s="102"/>
      <c r="F103" s="102"/>
      <c r="G103" s="102"/>
      <c r="H103" s="102"/>
      <c r="I103" s="102"/>
      <c r="J103" s="103">
        <f>J230</f>
        <v>0</v>
      </c>
      <c r="L103" s="100"/>
    </row>
    <row r="104" spans="2:12" s="9" customFormat="1" ht="19.9" customHeight="1">
      <c r="B104" s="100"/>
      <c r="D104" s="101" t="s">
        <v>91</v>
      </c>
      <c r="E104" s="102"/>
      <c r="F104" s="102"/>
      <c r="G104" s="102"/>
      <c r="H104" s="102"/>
      <c r="I104" s="102"/>
      <c r="J104" s="103">
        <f>J233</f>
        <v>0</v>
      </c>
      <c r="L104" s="100"/>
    </row>
    <row r="105" spans="2:12" s="9" customFormat="1" ht="19.9" customHeight="1">
      <c r="B105" s="100"/>
      <c r="D105" s="101" t="s">
        <v>92</v>
      </c>
      <c r="E105" s="102"/>
      <c r="F105" s="102"/>
      <c r="G105" s="102"/>
      <c r="H105" s="102"/>
      <c r="I105" s="102"/>
      <c r="J105" s="103">
        <f>J250</f>
        <v>0</v>
      </c>
      <c r="L105" s="100"/>
    </row>
    <row r="106" spans="2:12" s="9" customFormat="1" ht="19.9" customHeight="1">
      <c r="B106" s="100"/>
      <c r="D106" s="101" t="s">
        <v>93</v>
      </c>
      <c r="E106" s="102"/>
      <c r="F106" s="102"/>
      <c r="G106" s="102"/>
      <c r="H106" s="102"/>
      <c r="I106" s="102"/>
      <c r="J106" s="103">
        <f>J254</f>
        <v>0</v>
      </c>
      <c r="L106" s="100"/>
    </row>
    <row r="107" spans="2:12" s="8" customFormat="1" ht="24.95" customHeight="1">
      <c r="B107" s="96"/>
      <c r="D107" s="97" t="s">
        <v>94</v>
      </c>
      <c r="E107" s="98"/>
      <c r="F107" s="98"/>
      <c r="G107" s="98"/>
      <c r="H107" s="98"/>
      <c r="I107" s="98"/>
      <c r="J107" s="99">
        <f>J256</f>
        <v>0</v>
      </c>
      <c r="L107" s="96"/>
    </row>
    <row r="108" spans="2:12" s="1" customFormat="1" ht="21.75" customHeight="1">
      <c r="B108" s="28"/>
      <c r="L108" s="28"/>
    </row>
    <row r="109" spans="2:12" s="1" customFormat="1" ht="6.95" customHeight="1"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28"/>
    </row>
    <row r="113" spans="2:12" s="1" customFormat="1" ht="6.95" customHeight="1"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28"/>
    </row>
    <row r="114" spans="2:12" s="1" customFormat="1" ht="24.95" customHeight="1">
      <c r="B114" s="28"/>
      <c r="C114" s="20" t="s">
        <v>95</v>
      </c>
      <c r="L114" s="28"/>
    </row>
    <row r="115" spans="2:12" s="1" customFormat="1" ht="6.95" customHeight="1">
      <c r="B115" s="28"/>
      <c r="L115" s="28"/>
    </row>
    <row r="116" spans="2:12" s="1" customFormat="1" ht="12" customHeight="1">
      <c r="B116" s="28"/>
      <c r="C116" s="25" t="s">
        <v>12</v>
      </c>
      <c r="L116" s="28"/>
    </row>
    <row r="117" spans="2:12" s="1" customFormat="1" ht="16.5" customHeight="1">
      <c r="B117" s="28"/>
      <c r="E117" s="210" t="s">
        <v>360</v>
      </c>
      <c r="F117" s="211"/>
      <c r="G117" s="211"/>
      <c r="H117" s="211"/>
      <c r="L117" s="28"/>
    </row>
    <row r="118" spans="2:12" s="1" customFormat="1" ht="12" customHeight="1">
      <c r="B118" s="28"/>
      <c r="C118" s="25" t="s">
        <v>78</v>
      </c>
      <c r="L118" s="28"/>
    </row>
    <row r="119" spans="2:12" s="1" customFormat="1" ht="16.5" customHeight="1">
      <c r="B119" s="28"/>
      <c r="E119" s="190"/>
      <c r="F119" s="209"/>
      <c r="G119" s="209"/>
      <c r="H119" s="209"/>
      <c r="L119" s="28"/>
    </row>
    <row r="120" spans="2:12" s="1" customFormat="1" ht="6.95" customHeight="1">
      <c r="B120" s="28"/>
      <c r="L120" s="28"/>
    </row>
    <row r="121" spans="2:12" s="1" customFormat="1" ht="12" customHeight="1">
      <c r="B121" s="28"/>
      <c r="C121" s="25" t="s">
        <v>15</v>
      </c>
      <c r="F121" s="23" t="str">
        <f>F12</f>
        <v xml:space="preserve"> </v>
      </c>
      <c r="I121" s="25" t="s">
        <v>17</v>
      </c>
      <c r="J121" s="48"/>
      <c r="L121" s="28"/>
    </row>
    <row r="122" spans="2:12" s="1" customFormat="1" ht="6.95" customHeight="1">
      <c r="B122" s="28"/>
      <c r="L122" s="28"/>
    </row>
    <row r="123" spans="2:12" s="1" customFormat="1" ht="25.7" customHeight="1">
      <c r="B123" s="28"/>
      <c r="C123" s="25" t="s">
        <v>18</v>
      </c>
      <c r="F123" s="23"/>
      <c r="I123" s="25" t="s">
        <v>22</v>
      </c>
      <c r="J123" s="26"/>
      <c r="L123" s="28"/>
    </row>
    <row r="124" spans="2:12" s="1" customFormat="1" ht="25.7" customHeight="1">
      <c r="B124" s="28"/>
      <c r="C124" s="25" t="s">
        <v>21</v>
      </c>
      <c r="F124" s="23" t="str">
        <f>IF(E18="","",E18)</f>
        <v/>
      </c>
      <c r="I124" s="25" t="s">
        <v>24</v>
      </c>
      <c r="J124" s="26"/>
      <c r="L124" s="28"/>
    </row>
    <row r="125" spans="2:12" s="1" customFormat="1" ht="10.35" customHeight="1">
      <c r="B125" s="28"/>
      <c r="L125" s="28"/>
    </row>
    <row r="126" spans="2:20" s="10" customFormat="1" ht="29.25" customHeight="1">
      <c r="B126" s="104"/>
      <c r="C126" s="105" t="s">
        <v>96</v>
      </c>
      <c r="D126" s="106" t="s">
        <v>51</v>
      </c>
      <c r="E126" s="106" t="s">
        <v>47</v>
      </c>
      <c r="F126" s="106" t="s">
        <v>48</v>
      </c>
      <c r="G126" s="106" t="s">
        <v>97</v>
      </c>
      <c r="H126" s="106" t="s">
        <v>98</v>
      </c>
      <c r="I126" s="106" t="s">
        <v>99</v>
      </c>
      <c r="J126" s="107" t="s">
        <v>81</v>
      </c>
      <c r="K126" s="108" t="s">
        <v>100</v>
      </c>
      <c r="L126" s="104"/>
      <c r="M126" s="55" t="s">
        <v>1</v>
      </c>
      <c r="N126" s="56" t="s">
        <v>30</v>
      </c>
      <c r="O126" s="56" t="s">
        <v>101</v>
      </c>
      <c r="P126" s="56" t="s">
        <v>102</v>
      </c>
      <c r="Q126" s="56" t="s">
        <v>103</v>
      </c>
      <c r="R126" s="56" t="s">
        <v>104</v>
      </c>
      <c r="S126" s="56" t="s">
        <v>105</v>
      </c>
      <c r="T126" s="57" t="s">
        <v>106</v>
      </c>
    </row>
    <row r="127" spans="2:63" s="1" customFormat="1" ht="22.9" customHeight="1">
      <c r="B127" s="28"/>
      <c r="C127" s="60" t="s">
        <v>107</v>
      </c>
      <c r="J127" s="109">
        <f>BK127</f>
        <v>0</v>
      </c>
      <c r="L127" s="28"/>
      <c r="M127" s="58"/>
      <c r="N127" s="49"/>
      <c r="O127" s="49"/>
      <c r="P127" s="110">
        <f>P128+P256</f>
        <v>675.9133500000003</v>
      </c>
      <c r="Q127" s="49"/>
      <c r="R127" s="110">
        <f>R128+R256</f>
        <v>48.55668</v>
      </c>
      <c r="S127" s="49"/>
      <c r="T127" s="111">
        <f>T128+T256</f>
        <v>176.13</v>
      </c>
      <c r="V127" s="135"/>
      <c r="AT127" s="16" t="s">
        <v>65</v>
      </c>
      <c r="AU127" s="16" t="s">
        <v>83</v>
      </c>
      <c r="BK127" s="112">
        <f>BK128+BK256</f>
        <v>0</v>
      </c>
    </row>
    <row r="128" spans="2:63" s="11" customFormat="1" ht="25.9" customHeight="1">
      <c r="B128" s="113"/>
      <c r="D128" s="114" t="s">
        <v>65</v>
      </c>
      <c r="E128" s="115" t="s">
        <v>108</v>
      </c>
      <c r="F128" s="115" t="s">
        <v>109</v>
      </c>
      <c r="J128" s="116">
        <f>BK128</f>
        <v>0</v>
      </c>
      <c r="L128" s="113"/>
      <c r="M128" s="117"/>
      <c r="P128" s="118">
        <f>P129+P163+P173+P181+P185+P230+P233+P250+P254</f>
        <v>675.9133500000003</v>
      </c>
      <c r="R128" s="118">
        <f>R129+R163+R173+R181+R185+R230+R233+R250+R254</f>
        <v>48.55668</v>
      </c>
      <c r="T128" s="119">
        <f>T129+T163+T173+T181+T185+T230+T233+T250+T254</f>
        <v>176.13</v>
      </c>
      <c r="V128" s="172"/>
      <c r="AR128" s="114" t="s">
        <v>74</v>
      </c>
      <c r="AT128" s="120" t="s">
        <v>65</v>
      </c>
      <c r="AU128" s="120" t="s">
        <v>66</v>
      </c>
      <c r="AY128" s="114" t="s">
        <v>110</v>
      </c>
      <c r="BK128" s="121">
        <f>BK129+BK163+BK173+BK181+BK185+BK230+BK233+BK250+BK254</f>
        <v>0</v>
      </c>
    </row>
    <row r="129" spans="2:63" s="11" customFormat="1" ht="22.9" customHeight="1">
      <c r="B129" s="113"/>
      <c r="D129" s="114" t="s">
        <v>65</v>
      </c>
      <c r="E129" s="122" t="s">
        <v>74</v>
      </c>
      <c r="F129" s="122" t="s">
        <v>111</v>
      </c>
      <c r="J129" s="170">
        <f>BK129</f>
        <v>0</v>
      </c>
      <c r="L129" s="113"/>
      <c r="M129" s="117"/>
      <c r="P129" s="118">
        <f>SUM(P130:P162)</f>
        <v>378.4567500000001</v>
      </c>
      <c r="R129" s="118">
        <f>SUM(R130:R162)</f>
        <v>0.01185</v>
      </c>
      <c r="T129" s="119">
        <f>SUM(T130:T162)</f>
        <v>0</v>
      </c>
      <c r="AR129" s="114" t="s">
        <v>74</v>
      </c>
      <c r="AT129" s="120" t="s">
        <v>65</v>
      </c>
      <c r="AU129" s="120" t="s">
        <v>74</v>
      </c>
      <c r="AY129" s="114" t="s">
        <v>110</v>
      </c>
      <c r="BK129" s="121">
        <f>SUM(BK130:BK162)</f>
        <v>0</v>
      </c>
    </row>
    <row r="130" spans="2:65" s="1" customFormat="1" ht="37.9" customHeight="1">
      <c r="B130" s="123"/>
      <c r="C130" s="124" t="s">
        <v>74</v>
      </c>
      <c r="D130" s="124" t="s">
        <v>112</v>
      </c>
      <c r="E130" s="125" t="s">
        <v>113</v>
      </c>
      <c r="F130" s="126" t="s">
        <v>114</v>
      </c>
      <c r="G130" s="127" t="s">
        <v>115</v>
      </c>
      <c r="H130" s="128">
        <v>146</v>
      </c>
      <c r="I130" s="173"/>
      <c r="J130" s="128">
        <f>ROUND(I130*H130,2)</f>
        <v>0</v>
      </c>
      <c r="K130" s="129"/>
      <c r="L130" s="28"/>
      <c r="M130" s="130" t="s">
        <v>1</v>
      </c>
      <c r="N130" s="131" t="s">
        <v>31</v>
      </c>
      <c r="O130" s="132">
        <v>0.191</v>
      </c>
      <c r="P130" s="132">
        <f>O130*H130</f>
        <v>27.886</v>
      </c>
      <c r="Q130" s="132">
        <v>0</v>
      </c>
      <c r="R130" s="132">
        <f>Q130*H130</f>
        <v>0</v>
      </c>
      <c r="S130" s="132">
        <v>0</v>
      </c>
      <c r="T130" s="133">
        <f>S130*H130</f>
        <v>0</v>
      </c>
      <c r="AR130" s="134" t="s">
        <v>116</v>
      </c>
      <c r="AT130" s="134" t="s">
        <v>112</v>
      </c>
      <c r="AU130" s="134" t="s">
        <v>76</v>
      </c>
      <c r="AY130" s="16" t="s">
        <v>110</v>
      </c>
      <c r="BE130" s="135">
        <f>IF(N130="základní",J130,0)</f>
        <v>0</v>
      </c>
      <c r="BF130" s="135">
        <f>IF(N130="snížená",J130,0)</f>
        <v>0</v>
      </c>
      <c r="BG130" s="135">
        <f>IF(N130="zákl. přenesená",J130,0)</f>
        <v>0</v>
      </c>
      <c r="BH130" s="135">
        <f>IF(N130="sníž. přenesená",J130,0)</f>
        <v>0</v>
      </c>
      <c r="BI130" s="135">
        <f>IF(N130="nulová",J130,0)</f>
        <v>0</v>
      </c>
      <c r="BJ130" s="16" t="s">
        <v>74</v>
      </c>
      <c r="BK130" s="135">
        <f>ROUND(I130*H130,2)</f>
        <v>0</v>
      </c>
      <c r="BL130" s="16" t="s">
        <v>116</v>
      </c>
      <c r="BM130" s="134" t="s">
        <v>117</v>
      </c>
    </row>
    <row r="131" spans="2:51" s="12" customFormat="1" ht="12">
      <c r="B131" s="136"/>
      <c r="D131" s="137" t="s">
        <v>118</v>
      </c>
      <c r="E131" s="138" t="s">
        <v>1</v>
      </c>
      <c r="F131" s="139" t="s">
        <v>119</v>
      </c>
      <c r="H131" s="138" t="s">
        <v>1</v>
      </c>
      <c r="L131" s="136"/>
      <c r="M131" s="140"/>
      <c r="T131" s="141"/>
      <c r="AT131" s="138" t="s">
        <v>118</v>
      </c>
      <c r="AU131" s="138" t="s">
        <v>76</v>
      </c>
      <c r="AV131" s="12" t="s">
        <v>74</v>
      </c>
      <c r="AW131" s="12" t="s">
        <v>23</v>
      </c>
      <c r="AX131" s="12" t="s">
        <v>66</v>
      </c>
      <c r="AY131" s="138" t="s">
        <v>110</v>
      </c>
    </row>
    <row r="132" spans="2:51" s="13" customFormat="1" ht="12">
      <c r="B132" s="142"/>
      <c r="D132" s="137" t="s">
        <v>118</v>
      </c>
      <c r="E132" s="143" t="s">
        <v>1</v>
      </c>
      <c r="F132" s="144"/>
      <c r="H132" s="145">
        <v>12</v>
      </c>
      <c r="L132" s="142"/>
      <c r="M132" s="146"/>
      <c r="T132" s="147"/>
      <c r="AT132" s="143" t="s">
        <v>118</v>
      </c>
      <c r="AU132" s="143" t="s">
        <v>76</v>
      </c>
      <c r="AV132" s="13" t="s">
        <v>76</v>
      </c>
      <c r="AW132" s="13" t="s">
        <v>23</v>
      </c>
      <c r="AX132" s="13" t="s">
        <v>66</v>
      </c>
      <c r="AY132" s="143" t="s">
        <v>110</v>
      </c>
    </row>
    <row r="133" spans="2:51" s="12" customFormat="1" ht="12">
      <c r="B133" s="136"/>
      <c r="D133" s="137" t="s">
        <v>118</v>
      </c>
      <c r="E133" s="138" t="s">
        <v>1</v>
      </c>
      <c r="F133" s="139" t="s">
        <v>120</v>
      </c>
      <c r="H133" s="138" t="s">
        <v>1</v>
      </c>
      <c r="L133" s="136"/>
      <c r="M133" s="140"/>
      <c r="T133" s="141"/>
      <c r="AT133" s="138" t="s">
        <v>118</v>
      </c>
      <c r="AU133" s="138" t="s">
        <v>76</v>
      </c>
      <c r="AV133" s="12" t="s">
        <v>74</v>
      </c>
      <c r="AW133" s="12" t="s">
        <v>23</v>
      </c>
      <c r="AX133" s="12" t="s">
        <v>66</v>
      </c>
      <c r="AY133" s="138" t="s">
        <v>110</v>
      </c>
    </row>
    <row r="134" spans="2:51" s="13" customFormat="1" ht="12">
      <c r="B134" s="142"/>
      <c r="D134" s="137" t="s">
        <v>118</v>
      </c>
      <c r="E134" s="143" t="s">
        <v>1</v>
      </c>
      <c r="F134" s="144"/>
      <c r="H134" s="145">
        <v>134</v>
      </c>
      <c r="L134" s="142"/>
      <c r="M134" s="146"/>
      <c r="T134" s="147"/>
      <c r="AT134" s="143" t="s">
        <v>118</v>
      </c>
      <c r="AU134" s="143" t="s">
        <v>76</v>
      </c>
      <c r="AV134" s="13" t="s">
        <v>76</v>
      </c>
      <c r="AW134" s="13" t="s">
        <v>23</v>
      </c>
      <c r="AX134" s="13" t="s">
        <v>66</v>
      </c>
      <c r="AY134" s="143" t="s">
        <v>110</v>
      </c>
    </row>
    <row r="135" spans="2:51" s="14" customFormat="1" ht="12">
      <c r="B135" s="148"/>
      <c r="D135" s="137" t="s">
        <v>118</v>
      </c>
      <c r="E135" s="149" t="s">
        <v>1</v>
      </c>
      <c r="F135" s="150" t="s">
        <v>121</v>
      </c>
      <c r="H135" s="151">
        <v>146</v>
      </c>
      <c r="L135" s="148"/>
      <c r="M135" s="152"/>
      <c r="T135" s="153"/>
      <c r="AT135" s="149" t="s">
        <v>118</v>
      </c>
      <c r="AU135" s="149" t="s">
        <v>76</v>
      </c>
      <c r="AV135" s="14" t="s">
        <v>116</v>
      </c>
      <c r="AW135" s="14" t="s">
        <v>23</v>
      </c>
      <c r="AX135" s="14" t="s">
        <v>74</v>
      </c>
      <c r="AY135" s="149" t="s">
        <v>110</v>
      </c>
    </row>
    <row r="136" spans="2:65" s="1" customFormat="1" ht="24.2" customHeight="1">
      <c r="B136" s="123"/>
      <c r="C136" s="124" t="s">
        <v>76</v>
      </c>
      <c r="D136" s="124" t="s">
        <v>112</v>
      </c>
      <c r="E136" s="125" t="s">
        <v>122</v>
      </c>
      <c r="F136" s="126" t="s">
        <v>123</v>
      </c>
      <c r="G136" s="127" t="s">
        <v>115</v>
      </c>
      <c r="H136" s="128">
        <v>167</v>
      </c>
      <c r="I136" s="173"/>
      <c r="J136" s="128">
        <f>ROUND(I136*H136,2)</f>
        <v>0</v>
      </c>
      <c r="K136" s="129"/>
      <c r="L136" s="28"/>
      <c r="M136" s="130" t="s">
        <v>1</v>
      </c>
      <c r="N136" s="131" t="s">
        <v>31</v>
      </c>
      <c r="O136" s="132">
        <v>1.548</v>
      </c>
      <c r="P136" s="132">
        <f>O136*H136</f>
        <v>258.516</v>
      </c>
      <c r="Q136" s="132">
        <v>0</v>
      </c>
      <c r="R136" s="132">
        <f>Q136*H136</f>
        <v>0</v>
      </c>
      <c r="S136" s="132">
        <v>0</v>
      </c>
      <c r="T136" s="133">
        <f>S136*H136</f>
        <v>0</v>
      </c>
      <c r="AR136" s="134" t="s">
        <v>116</v>
      </c>
      <c r="AT136" s="134" t="s">
        <v>112</v>
      </c>
      <c r="AU136" s="134" t="s">
        <v>76</v>
      </c>
      <c r="AY136" s="16" t="s">
        <v>110</v>
      </c>
      <c r="BE136" s="135">
        <f>IF(N136="základní",J136,0)</f>
        <v>0</v>
      </c>
      <c r="BF136" s="135">
        <f>IF(N136="snížená",J136,0)</f>
        <v>0</v>
      </c>
      <c r="BG136" s="135">
        <f>IF(N136="zákl. přenesená",J136,0)</f>
        <v>0</v>
      </c>
      <c r="BH136" s="135">
        <f>IF(N136="sníž. přenesená",J136,0)</f>
        <v>0</v>
      </c>
      <c r="BI136" s="135">
        <f>IF(N136="nulová",J136,0)</f>
        <v>0</v>
      </c>
      <c r="BJ136" s="16" t="s">
        <v>74</v>
      </c>
      <c r="BK136" s="135">
        <f>ROUND(I136*H136,2)</f>
        <v>0</v>
      </c>
      <c r="BL136" s="16" t="s">
        <v>116</v>
      </c>
      <c r="BM136" s="134" t="s">
        <v>124</v>
      </c>
    </row>
    <row r="137" spans="2:51" s="12" customFormat="1" ht="12">
      <c r="B137" s="136"/>
      <c r="D137" s="137" t="s">
        <v>118</v>
      </c>
      <c r="E137" s="138" t="s">
        <v>1</v>
      </c>
      <c r="F137" s="139" t="s">
        <v>125</v>
      </c>
      <c r="H137" s="138" t="s">
        <v>1</v>
      </c>
      <c r="L137" s="136"/>
      <c r="M137" s="140"/>
      <c r="T137" s="141"/>
      <c r="AT137" s="138" t="s">
        <v>118</v>
      </c>
      <c r="AU137" s="138" t="s">
        <v>76</v>
      </c>
      <c r="AV137" s="12" t="s">
        <v>74</v>
      </c>
      <c r="AW137" s="12" t="s">
        <v>23</v>
      </c>
      <c r="AX137" s="12" t="s">
        <v>66</v>
      </c>
      <c r="AY137" s="138" t="s">
        <v>110</v>
      </c>
    </row>
    <row r="138" spans="2:51" s="13" customFormat="1" ht="12">
      <c r="B138" s="142"/>
      <c r="D138" s="137" t="s">
        <v>118</v>
      </c>
      <c r="E138" s="143" t="s">
        <v>1</v>
      </c>
      <c r="F138" s="144" t="s">
        <v>126</v>
      </c>
      <c r="H138" s="145">
        <v>150</v>
      </c>
      <c r="L138" s="142"/>
      <c r="M138" s="146"/>
      <c r="T138" s="147"/>
      <c r="AT138" s="143" t="s">
        <v>118</v>
      </c>
      <c r="AU138" s="143" t="s">
        <v>76</v>
      </c>
      <c r="AV138" s="13" t="s">
        <v>76</v>
      </c>
      <c r="AW138" s="13" t="s">
        <v>23</v>
      </c>
      <c r="AX138" s="13" t="s">
        <v>74</v>
      </c>
      <c r="AY138" s="143" t="s">
        <v>110</v>
      </c>
    </row>
    <row r="139" spans="2:65" s="1" customFormat="1" ht="33" customHeight="1">
      <c r="B139" s="123"/>
      <c r="C139" s="124" t="s">
        <v>127</v>
      </c>
      <c r="D139" s="124" t="s">
        <v>112</v>
      </c>
      <c r="E139" s="125" t="s">
        <v>128</v>
      </c>
      <c r="F139" s="126" t="s">
        <v>129</v>
      </c>
      <c r="G139" s="127" t="s">
        <v>115</v>
      </c>
      <c r="H139" s="128">
        <v>21</v>
      </c>
      <c r="I139" s="173"/>
      <c r="J139" s="128">
        <f>ROUND(I139*H139,2)</f>
        <v>0</v>
      </c>
      <c r="K139" s="129"/>
      <c r="L139" s="28"/>
      <c r="M139" s="130" t="s">
        <v>1</v>
      </c>
      <c r="N139" s="131" t="s">
        <v>31</v>
      </c>
      <c r="O139" s="132">
        <v>1.122</v>
      </c>
      <c r="P139" s="132">
        <f>O139*H139</f>
        <v>23.562</v>
      </c>
      <c r="Q139" s="132">
        <v>0</v>
      </c>
      <c r="R139" s="132">
        <f>Q139*H139</f>
        <v>0</v>
      </c>
      <c r="S139" s="132">
        <v>0</v>
      </c>
      <c r="T139" s="133">
        <f>S139*H139</f>
        <v>0</v>
      </c>
      <c r="AR139" s="134" t="s">
        <v>116</v>
      </c>
      <c r="AT139" s="134" t="s">
        <v>112</v>
      </c>
      <c r="AU139" s="134" t="s">
        <v>76</v>
      </c>
      <c r="AY139" s="16" t="s">
        <v>110</v>
      </c>
      <c r="BE139" s="135">
        <f>IF(N139="základní",J139,0)</f>
        <v>0</v>
      </c>
      <c r="BF139" s="135">
        <f>IF(N139="snížená",J139,0)</f>
        <v>0</v>
      </c>
      <c r="BG139" s="135">
        <f>IF(N139="zákl. přenesená",J139,0)</f>
        <v>0</v>
      </c>
      <c r="BH139" s="135">
        <f>IF(N139="sníž. přenesená",J139,0)</f>
        <v>0</v>
      </c>
      <c r="BI139" s="135">
        <f>IF(N139="nulová",J139,0)</f>
        <v>0</v>
      </c>
      <c r="BJ139" s="16" t="s">
        <v>74</v>
      </c>
      <c r="BK139" s="135">
        <f>ROUND(I139*H139,2)</f>
        <v>0</v>
      </c>
      <c r="BL139" s="16" t="s">
        <v>116</v>
      </c>
      <c r="BM139" s="134" t="s">
        <v>130</v>
      </c>
    </row>
    <row r="140" spans="2:51" s="12" customFormat="1" ht="12">
      <c r="B140" s="136"/>
      <c r="D140" s="137" t="s">
        <v>118</v>
      </c>
      <c r="E140" s="138" t="s">
        <v>1</v>
      </c>
      <c r="F140" s="139"/>
      <c r="H140" s="138" t="s">
        <v>1</v>
      </c>
      <c r="L140" s="136"/>
      <c r="M140" s="140"/>
      <c r="T140" s="141"/>
      <c r="AT140" s="138" t="s">
        <v>118</v>
      </c>
      <c r="AU140" s="138" t="s">
        <v>76</v>
      </c>
      <c r="AV140" s="12" t="s">
        <v>74</v>
      </c>
      <c r="AW140" s="12" t="s">
        <v>23</v>
      </c>
      <c r="AX140" s="12" t="s">
        <v>66</v>
      </c>
      <c r="AY140" s="138" t="s">
        <v>110</v>
      </c>
    </row>
    <row r="141" spans="2:51" s="13" customFormat="1" ht="12">
      <c r="B141" s="142"/>
      <c r="D141" s="137" t="s">
        <v>118</v>
      </c>
      <c r="E141" s="143" t="s">
        <v>1</v>
      </c>
      <c r="F141" s="144"/>
      <c r="H141" s="145">
        <v>15.75</v>
      </c>
      <c r="L141" s="142"/>
      <c r="M141" s="146"/>
      <c r="T141" s="147"/>
      <c r="AT141" s="143" t="s">
        <v>118</v>
      </c>
      <c r="AU141" s="143" t="s">
        <v>76</v>
      </c>
      <c r="AV141" s="13" t="s">
        <v>76</v>
      </c>
      <c r="AW141" s="13" t="s">
        <v>23</v>
      </c>
      <c r="AX141" s="13" t="s">
        <v>66</v>
      </c>
      <c r="AY141" s="143" t="s">
        <v>110</v>
      </c>
    </row>
    <row r="142" spans="2:51" s="13" customFormat="1" ht="12">
      <c r="B142" s="142"/>
      <c r="D142" s="137" t="s">
        <v>118</v>
      </c>
      <c r="E142" s="143" t="s">
        <v>1</v>
      </c>
      <c r="F142" s="144"/>
      <c r="H142" s="145">
        <v>5.25</v>
      </c>
      <c r="L142" s="142"/>
      <c r="M142" s="146"/>
      <c r="T142" s="147"/>
      <c r="AT142" s="143" t="s">
        <v>118</v>
      </c>
      <c r="AU142" s="143" t="s">
        <v>76</v>
      </c>
      <c r="AV142" s="13" t="s">
        <v>76</v>
      </c>
      <c r="AW142" s="13" t="s">
        <v>23</v>
      </c>
      <c r="AX142" s="13" t="s">
        <v>66</v>
      </c>
      <c r="AY142" s="143" t="s">
        <v>110</v>
      </c>
    </row>
    <row r="143" spans="2:51" s="14" customFormat="1" ht="12">
      <c r="B143" s="148"/>
      <c r="D143" s="137" t="s">
        <v>118</v>
      </c>
      <c r="E143" s="149" t="s">
        <v>1</v>
      </c>
      <c r="F143" s="150" t="s">
        <v>121</v>
      </c>
      <c r="H143" s="151">
        <v>21</v>
      </c>
      <c r="L143" s="148"/>
      <c r="M143" s="152"/>
      <c r="T143" s="153"/>
      <c r="AT143" s="149" t="s">
        <v>118</v>
      </c>
      <c r="AU143" s="149" t="s">
        <v>76</v>
      </c>
      <c r="AV143" s="14" t="s">
        <v>116</v>
      </c>
      <c r="AW143" s="14" t="s">
        <v>23</v>
      </c>
      <c r="AX143" s="14" t="s">
        <v>74</v>
      </c>
      <c r="AY143" s="149" t="s">
        <v>110</v>
      </c>
    </row>
    <row r="144" spans="2:65" s="1" customFormat="1" ht="24.2" customHeight="1">
      <c r="B144" s="123"/>
      <c r="C144" s="124" t="s">
        <v>116</v>
      </c>
      <c r="D144" s="124" t="s">
        <v>112</v>
      </c>
      <c r="E144" s="125" t="s">
        <v>131</v>
      </c>
      <c r="F144" s="126" t="s">
        <v>132</v>
      </c>
      <c r="G144" s="127" t="s">
        <v>115</v>
      </c>
      <c r="H144" s="128">
        <v>5.25</v>
      </c>
      <c r="I144" s="173"/>
      <c r="J144" s="128">
        <f>ROUND(I144*H144,2)</f>
        <v>0</v>
      </c>
      <c r="K144" s="129"/>
      <c r="L144" s="28"/>
      <c r="M144" s="130" t="s">
        <v>1</v>
      </c>
      <c r="N144" s="131" t="s">
        <v>31</v>
      </c>
      <c r="O144" s="132">
        <v>1.763</v>
      </c>
      <c r="P144" s="132">
        <f>O144*H144</f>
        <v>9.255749999999999</v>
      </c>
      <c r="Q144" s="132">
        <v>0</v>
      </c>
      <c r="R144" s="132">
        <f>Q144*H144</f>
        <v>0</v>
      </c>
      <c r="S144" s="132">
        <v>0</v>
      </c>
      <c r="T144" s="133">
        <f>S144*H144</f>
        <v>0</v>
      </c>
      <c r="AR144" s="134" t="s">
        <v>116</v>
      </c>
      <c r="AT144" s="134" t="s">
        <v>112</v>
      </c>
      <c r="AU144" s="134" t="s">
        <v>76</v>
      </c>
      <c r="AY144" s="16" t="s">
        <v>110</v>
      </c>
      <c r="BE144" s="135">
        <f>IF(N144="základní",J144,0)</f>
        <v>0</v>
      </c>
      <c r="BF144" s="135">
        <f>IF(N144="snížená",J144,0)</f>
        <v>0</v>
      </c>
      <c r="BG144" s="135">
        <f>IF(N144="zákl. přenesená",J144,0)</f>
        <v>0</v>
      </c>
      <c r="BH144" s="135">
        <f>IF(N144="sníž. přenesená",J144,0)</f>
        <v>0</v>
      </c>
      <c r="BI144" s="135">
        <f>IF(N144="nulová",J144,0)</f>
        <v>0</v>
      </c>
      <c r="BJ144" s="16" t="s">
        <v>74</v>
      </c>
      <c r="BK144" s="135">
        <f>ROUND(I144*H144,2)</f>
        <v>0</v>
      </c>
      <c r="BL144" s="16" t="s">
        <v>116</v>
      </c>
      <c r="BM144" s="134" t="s">
        <v>133</v>
      </c>
    </row>
    <row r="145" spans="2:51" s="13" customFormat="1" ht="12">
      <c r="B145" s="142"/>
      <c r="D145" s="137" t="s">
        <v>118</v>
      </c>
      <c r="E145" s="143" t="s">
        <v>1</v>
      </c>
      <c r="F145" s="144" t="s">
        <v>134</v>
      </c>
      <c r="H145" s="145">
        <v>5.25</v>
      </c>
      <c r="L145" s="142"/>
      <c r="M145" s="146"/>
      <c r="T145" s="147"/>
      <c r="AT145" s="143" t="s">
        <v>118</v>
      </c>
      <c r="AU145" s="143" t="s">
        <v>76</v>
      </c>
      <c r="AV145" s="13" t="s">
        <v>76</v>
      </c>
      <c r="AW145" s="13" t="s">
        <v>23</v>
      </c>
      <c r="AX145" s="13" t="s">
        <v>74</v>
      </c>
      <c r="AY145" s="143" t="s">
        <v>110</v>
      </c>
    </row>
    <row r="146" spans="2:65" s="1" customFormat="1" ht="37.9" customHeight="1">
      <c r="B146" s="123"/>
      <c r="C146" s="124" t="s">
        <v>135</v>
      </c>
      <c r="D146" s="124" t="s">
        <v>112</v>
      </c>
      <c r="E146" s="125" t="s">
        <v>136</v>
      </c>
      <c r="F146" s="126" t="s">
        <v>137</v>
      </c>
      <c r="G146" s="127" t="s">
        <v>115</v>
      </c>
      <c r="H146" s="128">
        <v>337</v>
      </c>
      <c r="I146" s="173"/>
      <c r="J146" s="128">
        <f>ROUND(I146*H146,2)</f>
        <v>0</v>
      </c>
      <c r="K146" s="129"/>
      <c r="L146" s="28"/>
      <c r="M146" s="130" t="s">
        <v>1</v>
      </c>
      <c r="N146" s="131" t="s">
        <v>31</v>
      </c>
      <c r="O146" s="132">
        <v>0.087</v>
      </c>
      <c r="P146" s="132">
        <f>O146*H146</f>
        <v>29.319</v>
      </c>
      <c r="Q146" s="132">
        <v>0</v>
      </c>
      <c r="R146" s="132">
        <f>Q146*H146</f>
        <v>0</v>
      </c>
      <c r="S146" s="132">
        <v>0</v>
      </c>
      <c r="T146" s="133">
        <f>S146*H146</f>
        <v>0</v>
      </c>
      <c r="AR146" s="134" t="s">
        <v>116</v>
      </c>
      <c r="AT146" s="134" t="s">
        <v>112</v>
      </c>
      <c r="AU146" s="134" t="s">
        <v>76</v>
      </c>
      <c r="AY146" s="16" t="s">
        <v>110</v>
      </c>
      <c r="BE146" s="135">
        <f>IF(N146="základní",J146,0)</f>
        <v>0</v>
      </c>
      <c r="BF146" s="135">
        <f>IF(N146="snížená",J146,0)</f>
        <v>0</v>
      </c>
      <c r="BG146" s="135">
        <f>IF(N146="zákl. přenesená",J146,0)</f>
        <v>0</v>
      </c>
      <c r="BH146" s="135">
        <f>IF(N146="sníž. přenesená",J146,0)</f>
        <v>0</v>
      </c>
      <c r="BI146" s="135">
        <f>IF(N146="nulová",J146,0)</f>
        <v>0</v>
      </c>
      <c r="BJ146" s="16" t="s">
        <v>74</v>
      </c>
      <c r="BK146" s="135">
        <f>ROUND(I146*H146,2)</f>
        <v>0</v>
      </c>
      <c r="BL146" s="16" t="s">
        <v>116</v>
      </c>
      <c r="BM146" s="134" t="s">
        <v>138</v>
      </c>
    </row>
    <row r="147" spans="2:51" s="12" customFormat="1" ht="12">
      <c r="B147" s="136"/>
      <c r="D147" s="137" t="s">
        <v>118</v>
      </c>
      <c r="E147" s="138" t="s">
        <v>1</v>
      </c>
      <c r="F147" s="139" t="s">
        <v>139</v>
      </c>
      <c r="H147" s="138" t="s">
        <v>1</v>
      </c>
      <c r="L147" s="136"/>
      <c r="M147" s="140"/>
      <c r="T147" s="141"/>
      <c r="AT147" s="138" t="s">
        <v>118</v>
      </c>
      <c r="AU147" s="138" t="s">
        <v>76</v>
      </c>
      <c r="AV147" s="12" t="s">
        <v>74</v>
      </c>
      <c r="AW147" s="12" t="s">
        <v>23</v>
      </c>
      <c r="AX147" s="12" t="s">
        <v>66</v>
      </c>
      <c r="AY147" s="138" t="s">
        <v>110</v>
      </c>
    </row>
    <row r="148" spans="2:51" s="13" customFormat="1" ht="12">
      <c r="B148" s="142"/>
      <c r="D148" s="137" t="s">
        <v>118</v>
      </c>
      <c r="E148" s="143" t="s">
        <v>1</v>
      </c>
      <c r="F148" s="144" t="s">
        <v>140</v>
      </c>
      <c r="H148" s="145">
        <v>337</v>
      </c>
      <c r="L148" s="142"/>
      <c r="M148" s="146"/>
      <c r="T148" s="147"/>
      <c r="AT148" s="143" t="s">
        <v>118</v>
      </c>
      <c r="AU148" s="143" t="s">
        <v>76</v>
      </c>
      <c r="AV148" s="13" t="s">
        <v>76</v>
      </c>
      <c r="AW148" s="13" t="s">
        <v>23</v>
      </c>
      <c r="AX148" s="13" t="s">
        <v>74</v>
      </c>
      <c r="AY148" s="143" t="s">
        <v>110</v>
      </c>
    </row>
    <row r="149" spans="2:65" s="1" customFormat="1" ht="37.9" customHeight="1">
      <c r="B149" s="123"/>
      <c r="C149" s="124" t="s">
        <v>141</v>
      </c>
      <c r="D149" s="124" t="s">
        <v>112</v>
      </c>
      <c r="E149" s="125" t="s">
        <v>142</v>
      </c>
      <c r="F149" s="126" t="s">
        <v>143</v>
      </c>
      <c r="G149" s="127" t="s">
        <v>115</v>
      </c>
      <c r="H149" s="128">
        <v>1685</v>
      </c>
      <c r="I149" s="173"/>
      <c r="J149" s="128">
        <f>ROUND(I149*H149,2)</f>
        <v>0</v>
      </c>
      <c r="K149" s="129"/>
      <c r="L149" s="28"/>
      <c r="M149" s="130" t="s">
        <v>1</v>
      </c>
      <c r="N149" s="131" t="s">
        <v>31</v>
      </c>
      <c r="O149" s="132">
        <v>0.005</v>
      </c>
      <c r="P149" s="132">
        <f>O149*H149</f>
        <v>8.425</v>
      </c>
      <c r="Q149" s="132">
        <v>0</v>
      </c>
      <c r="R149" s="132">
        <f>Q149*H149</f>
        <v>0</v>
      </c>
      <c r="S149" s="132">
        <v>0</v>
      </c>
      <c r="T149" s="133">
        <f>S149*H149</f>
        <v>0</v>
      </c>
      <c r="AR149" s="134" t="s">
        <v>116</v>
      </c>
      <c r="AT149" s="134" t="s">
        <v>112</v>
      </c>
      <c r="AU149" s="134" t="s">
        <v>76</v>
      </c>
      <c r="AY149" s="16" t="s">
        <v>110</v>
      </c>
      <c r="BE149" s="135">
        <f>IF(N149="základní",J149,0)</f>
        <v>0</v>
      </c>
      <c r="BF149" s="135">
        <f>IF(N149="snížená",J149,0)</f>
        <v>0</v>
      </c>
      <c r="BG149" s="135">
        <f>IF(N149="zákl. přenesená",J149,0)</f>
        <v>0</v>
      </c>
      <c r="BH149" s="135">
        <f>IF(N149="sníž. přenesená",J149,0)</f>
        <v>0</v>
      </c>
      <c r="BI149" s="135">
        <f>IF(N149="nulová",J149,0)</f>
        <v>0</v>
      </c>
      <c r="BJ149" s="16" t="s">
        <v>74</v>
      </c>
      <c r="BK149" s="135">
        <f>ROUND(I149*H149,2)</f>
        <v>0</v>
      </c>
      <c r="BL149" s="16" t="s">
        <v>116</v>
      </c>
      <c r="BM149" s="134" t="s">
        <v>144</v>
      </c>
    </row>
    <row r="150" spans="2:51" s="12" customFormat="1" ht="12">
      <c r="B150" s="136"/>
      <c r="D150" s="137" t="s">
        <v>118</v>
      </c>
      <c r="E150" s="138" t="s">
        <v>1</v>
      </c>
      <c r="F150" s="139" t="s">
        <v>145</v>
      </c>
      <c r="H150" s="138" t="s">
        <v>1</v>
      </c>
      <c r="L150" s="136"/>
      <c r="M150" s="140"/>
      <c r="T150" s="141"/>
      <c r="AT150" s="138" t="s">
        <v>118</v>
      </c>
      <c r="AU150" s="138" t="s">
        <v>76</v>
      </c>
      <c r="AV150" s="12" t="s">
        <v>74</v>
      </c>
      <c r="AW150" s="12" t="s">
        <v>23</v>
      </c>
      <c r="AX150" s="12" t="s">
        <v>66</v>
      </c>
      <c r="AY150" s="138" t="s">
        <v>110</v>
      </c>
    </row>
    <row r="151" spans="2:51" s="13" customFormat="1" ht="12">
      <c r="B151" s="142"/>
      <c r="D151" s="137" t="s">
        <v>118</v>
      </c>
      <c r="E151" s="143" t="s">
        <v>1</v>
      </c>
      <c r="F151" s="144" t="s">
        <v>146</v>
      </c>
      <c r="H151" s="145">
        <v>1685</v>
      </c>
      <c r="L151" s="142"/>
      <c r="M151" s="146"/>
      <c r="T151" s="147"/>
      <c r="AT151" s="143" t="s">
        <v>118</v>
      </c>
      <c r="AU151" s="143" t="s">
        <v>76</v>
      </c>
      <c r="AV151" s="13" t="s">
        <v>76</v>
      </c>
      <c r="AW151" s="13" t="s">
        <v>23</v>
      </c>
      <c r="AX151" s="13" t="s">
        <v>74</v>
      </c>
      <c r="AY151" s="143" t="s">
        <v>110</v>
      </c>
    </row>
    <row r="152" spans="2:65" s="1" customFormat="1" ht="16.5" customHeight="1">
      <c r="B152" s="123"/>
      <c r="C152" s="124" t="s">
        <v>147</v>
      </c>
      <c r="D152" s="124" t="s">
        <v>112</v>
      </c>
      <c r="E152" s="125" t="s">
        <v>148</v>
      </c>
      <c r="F152" s="126" t="s">
        <v>149</v>
      </c>
      <c r="G152" s="127" t="s">
        <v>115</v>
      </c>
      <c r="H152" s="128">
        <v>337</v>
      </c>
      <c r="I152" s="173"/>
      <c r="J152" s="128">
        <f>ROUND(I152*H152,2)</f>
        <v>0</v>
      </c>
      <c r="K152" s="129"/>
      <c r="L152" s="28"/>
      <c r="M152" s="130" t="s">
        <v>1</v>
      </c>
      <c r="N152" s="131" t="s">
        <v>31</v>
      </c>
      <c r="O152" s="132">
        <v>0.009</v>
      </c>
      <c r="P152" s="132">
        <f>O152*H152</f>
        <v>3.033</v>
      </c>
      <c r="Q152" s="132">
        <v>0</v>
      </c>
      <c r="R152" s="132">
        <f>Q152*H152</f>
        <v>0</v>
      </c>
      <c r="S152" s="132">
        <v>0</v>
      </c>
      <c r="T152" s="133">
        <f>S152*H152</f>
        <v>0</v>
      </c>
      <c r="AR152" s="134" t="s">
        <v>116</v>
      </c>
      <c r="AT152" s="134" t="s">
        <v>112</v>
      </c>
      <c r="AU152" s="134" t="s">
        <v>76</v>
      </c>
      <c r="AY152" s="16" t="s">
        <v>110</v>
      </c>
      <c r="BE152" s="135">
        <f>IF(N152="základní",J152,0)</f>
        <v>0</v>
      </c>
      <c r="BF152" s="135">
        <f>IF(N152="snížená",J152,0)</f>
        <v>0</v>
      </c>
      <c r="BG152" s="135">
        <f>IF(N152="zákl. přenesená",J152,0)</f>
        <v>0</v>
      </c>
      <c r="BH152" s="135">
        <f>IF(N152="sníž. přenesená",J152,0)</f>
        <v>0</v>
      </c>
      <c r="BI152" s="135">
        <f>IF(N152="nulová",J152,0)</f>
        <v>0</v>
      </c>
      <c r="BJ152" s="16" t="s">
        <v>74</v>
      </c>
      <c r="BK152" s="135">
        <f>ROUND(I152*H152,2)</f>
        <v>0</v>
      </c>
      <c r="BL152" s="16" t="s">
        <v>116</v>
      </c>
      <c r="BM152" s="134" t="s">
        <v>150</v>
      </c>
    </row>
    <row r="153" spans="2:65" s="1" customFormat="1" ht="33" customHeight="1">
      <c r="B153" s="123"/>
      <c r="C153" s="124" t="s">
        <v>151</v>
      </c>
      <c r="D153" s="124" t="s">
        <v>112</v>
      </c>
      <c r="E153" s="125" t="s">
        <v>152</v>
      </c>
      <c r="F153" s="126" t="s">
        <v>153</v>
      </c>
      <c r="G153" s="127" t="s">
        <v>154</v>
      </c>
      <c r="H153" s="128">
        <v>674</v>
      </c>
      <c r="I153" s="173"/>
      <c r="J153" s="128">
        <f>ROUND(I153*H153,2)</f>
        <v>0</v>
      </c>
      <c r="K153" s="129"/>
      <c r="L153" s="28"/>
      <c r="M153" s="130" t="s">
        <v>1</v>
      </c>
      <c r="N153" s="131" t="s">
        <v>31</v>
      </c>
      <c r="O153" s="132">
        <v>0</v>
      </c>
      <c r="P153" s="132">
        <f>O153*H153</f>
        <v>0</v>
      </c>
      <c r="Q153" s="132">
        <v>0</v>
      </c>
      <c r="R153" s="132">
        <f>Q153*H153</f>
        <v>0</v>
      </c>
      <c r="S153" s="132">
        <v>0</v>
      </c>
      <c r="T153" s="133">
        <f>S153*H153</f>
        <v>0</v>
      </c>
      <c r="AR153" s="134" t="s">
        <v>116</v>
      </c>
      <c r="AT153" s="134" t="s">
        <v>112</v>
      </c>
      <c r="AU153" s="134" t="s">
        <v>76</v>
      </c>
      <c r="AY153" s="16" t="s">
        <v>110</v>
      </c>
      <c r="BE153" s="135">
        <f>IF(N153="základní",J153,0)</f>
        <v>0</v>
      </c>
      <c r="BF153" s="135">
        <f>IF(N153="snížená",J153,0)</f>
        <v>0</v>
      </c>
      <c r="BG153" s="135">
        <f>IF(N153="zákl. přenesená",J153,0)</f>
        <v>0</v>
      </c>
      <c r="BH153" s="135">
        <f>IF(N153="sníž. přenesená",J153,0)</f>
        <v>0</v>
      </c>
      <c r="BI153" s="135">
        <f>IF(N153="nulová",J153,0)</f>
        <v>0</v>
      </c>
      <c r="BJ153" s="16" t="s">
        <v>74</v>
      </c>
      <c r="BK153" s="135">
        <f>ROUND(I153*H153,2)</f>
        <v>0</v>
      </c>
      <c r="BL153" s="16" t="s">
        <v>116</v>
      </c>
      <c r="BM153" s="134" t="s">
        <v>155</v>
      </c>
    </row>
    <row r="154" spans="2:51" s="13" customFormat="1" ht="12">
      <c r="B154" s="142"/>
      <c r="D154" s="137" t="s">
        <v>118</v>
      </c>
      <c r="E154" s="143" t="s">
        <v>1</v>
      </c>
      <c r="F154" s="144" t="s">
        <v>156</v>
      </c>
      <c r="H154" s="145">
        <v>674</v>
      </c>
      <c r="L154" s="142"/>
      <c r="M154" s="146"/>
      <c r="T154" s="147"/>
      <c r="AT154" s="143" t="s">
        <v>118</v>
      </c>
      <c r="AU154" s="143" t="s">
        <v>76</v>
      </c>
      <c r="AV154" s="13" t="s">
        <v>76</v>
      </c>
      <c r="AW154" s="13" t="s">
        <v>23</v>
      </c>
      <c r="AX154" s="13" t="s">
        <v>74</v>
      </c>
      <c r="AY154" s="143" t="s">
        <v>110</v>
      </c>
    </row>
    <row r="155" spans="2:65" s="1" customFormat="1" ht="24.2" customHeight="1">
      <c r="B155" s="123"/>
      <c r="C155" s="124" t="s">
        <v>157</v>
      </c>
      <c r="D155" s="124" t="s">
        <v>112</v>
      </c>
      <c r="E155" s="125" t="s">
        <v>158</v>
      </c>
      <c r="F155" s="126" t="s">
        <v>159</v>
      </c>
      <c r="G155" s="127" t="s">
        <v>160</v>
      </c>
      <c r="H155" s="128">
        <v>674</v>
      </c>
      <c r="I155" s="173"/>
      <c r="J155" s="128">
        <f>ROUND(I155*H155,2)</f>
        <v>0</v>
      </c>
      <c r="K155" s="129"/>
      <c r="L155" s="28"/>
      <c r="M155" s="130" t="s">
        <v>1</v>
      </c>
      <c r="N155" s="131" t="s">
        <v>31</v>
      </c>
      <c r="O155" s="132">
        <v>0.025</v>
      </c>
      <c r="P155" s="132">
        <f>O155*H155</f>
        <v>16.85</v>
      </c>
      <c r="Q155" s="132">
        <v>0</v>
      </c>
      <c r="R155" s="132">
        <f>Q155*H155</f>
        <v>0</v>
      </c>
      <c r="S155" s="132">
        <v>0</v>
      </c>
      <c r="T155" s="133">
        <f>S155*H155</f>
        <v>0</v>
      </c>
      <c r="AR155" s="134" t="s">
        <v>116</v>
      </c>
      <c r="AT155" s="134" t="s">
        <v>112</v>
      </c>
      <c r="AU155" s="134" t="s">
        <v>76</v>
      </c>
      <c r="AY155" s="16" t="s">
        <v>110</v>
      </c>
      <c r="BE155" s="135">
        <f>IF(N155="základní",J155,0)</f>
        <v>0</v>
      </c>
      <c r="BF155" s="135">
        <f>IF(N155="snížená",J155,0)</f>
        <v>0</v>
      </c>
      <c r="BG155" s="135">
        <f>IF(N155="zákl. přenesená",J155,0)</f>
        <v>0</v>
      </c>
      <c r="BH155" s="135">
        <f>IF(N155="sníž. přenesená",J155,0)</f>
        <v>0</v>
      </c>
      <c r="BI155" s="135">
        <f>IF(N155="nulová",J155,0)</f>
        <v>0</v>
      </c>
      <c r="BJ155" s="16" t="s">
        <v>74</v>
      </c>
      <c r="BK155" s="135">
        <f>ROUND(I155*H155,2)</f>
        <v>0</v>
      </c>
      <c r="BL155" s="16" t="s">
        <v>116</v>
      </c>
      <c r="BM155" s="134" t="s">
        <v>161</v>
      </c>
    </row>
    <row r="156" spans="2:51" s="12" customFormat="1" ht="12">
      <c r="B156" s="136"/>
      <c r="D156" s="137" t="s">
        <v>118</v>
      </c>
      <c r="E156" s="138" t="s">
        <v>1</v>
      </c>
      <c r="F156" s="139" t="s">
        <v>162</v>
      </c>
      <c r="H156" s="138" t="s">
        <v>1</v>
      </c>
      <c r="L156" s="136"/>
      <c r="M156" s="140"/>
      <c r="T156" s="141"/>
      <c r="AT156" s="138" t="s">
        <v>118</v>
      </c>
      <c r="AU156" s="138" t="s">
        <v>76</v>
      </c>
      <c r="AV156" s="12" t="s">
        <v>74</v>
      </c>
      <c r="AW156" s="12" t="s">
        <v>23</v>
      </c>
      <c r="AX156" s="12" t="s">
        <v>66</v>
      </c>
      <c r="AY156" s="138" t="s">
        <v>110</v>
      </c>
    </row>
    <row r="157" spans="2:51" s="13" customFormat="1" ht="12">
      <c r="B157" s="142"/>
      <c r="D157" s="137" t="s">
        <v>118</v>
      </c>
      <c r="E157" s="143" t="s">
        <v>1</v>
      </c>
      <c r="F157" s="144"/>
      <c r="H157" s="145"/>
      <c r="L157" s="142"/>
      <c r="M157" s="146"/>
      <c r="T157" s="147"/>
      <c r="AT157" s="143" t="s">
        <v>118</v>
      </c>
      <c r="AU157" s="143" t="s">
        <v>76</v>
      </c>
      <c r="AV157" s="13" t="s">
        <v>76</v>
      </c>
      <c r="AW157" s="13" t="s">
        <v>23</v>
      </c>
      <c r="AX157" s="13" t="s">
        <v>74</v>
      </c>
      <c r="AY157" s="143" t="s">
        <v>110</v>
      </c>
    </row>
    <row r="158" spans="2:65" s="1" customFormat="1" ht="24.2" customHeight="1">
      <c r="B158" s="123"/>
      <c r="C158" s="124" t="s">
        <v>163</v>
      </c>
      <c r="D158" s="124" t="s">
        <v>112</v>
      </c>
      <c r="E158" s="125" t="s">
        <v>164</v>
      </c>
      <c r="F158" s="126" t="s">
        <v>165</v>
      </c>
      <c r="G158" s="127" t="s">
        <v>160</v>
      </c>
      <c r="H158" s="128">
        <v>230</v>
      </c>
      <c r="I158" s="173"/>
      <c r="J158" s="128">
        <f>ROUND(I158*H158,2)</f>
        <v>0</v>
      </c>
      <c r="K158" s="129"/>
      <c r="L158" s="28"/>
      <c r="M158" s="130" t="s">
        <v>1</v>
      </c>
      <c r="N158" s="131" t="s">
        <v>31</v>
      </c>
      <c r="O158" s="132">
        <v>0.007</v>
      </c>
      <c r="P158" s="132">
        <f>O158*H158</f>
        <v>1.61</v>
      </c>
      <c r="Q158" s="132">
        <v>0</v>
      </c>
      <c r="R158" s="132">
        <f>Q158*H158</f>
        <v>0</v>
      </c>
      <c r="S158" s="132">
        <v>0</v>
      </c>
      <c r="T158" s="133">
        <f>S158*H158</f>
        <v>0</v>
      </c>
      <c r="AR158" s="134" t="s">
        <v>116</v>
      </c>
      <c r="AT158" s="134" t="s">
        <v>112</v>
      </c>
      <c r="AU158" s="134" t="s">
        <v>76</v>
      </c>
      <c r="AY158" s="16" t="s">
        <v>110</v>
      </c>
      <c r="BE158" s="135">
        <f>IF(N158="základní",J158,0)</f>
        <v>0</v>
      </c>
      <c r="BF158" s="135">
        <f>IF(N158="snížená",J158,0)</f>
        <v>0</v>
      </c>
      <c r="BG158" s="135">
        <f>IF(N158="zákl. přenesená",J158,0)</f>
        <v>0</v>
      </c>
      <c r="BH158" s="135">
        <f>IF(N158="sníž. přenesená",J158,0)</f>
        <v>0</v>
      </c>
      <c r="BI158" s="135">
        <f>IF(N158="nulová",J158,0)</f>
        <v>0</v>
      </c>
      <c r="BJ158" s="16" t="s">
        <v>74</v>
      </c>
      <c r="BK158" s="135">
        <f>ROUND(I158*H158,2)</f>
        <v>0</v>
      </c>
      <c r="BL158" s="16" t="s">
        <v>116</v>
      </c>
      <c r="BM158" s="134" t="s">
        <v>166</v>
      </c>
    </row>
    <row r="159" spans="2:51" s="12" customFormat="1" ht="12">
      <c r="B159" s="136"/>
      <c r="D159" s="137" t="s">
        <v>118</v>
      </c>
      <c r="E159" s="138" t="s">
        <v>1</v>
      </c>
      <c r="F159" s="139" t="s">
        <v>167</v>
      </c>
      <c r="H159" s="138" t="s">
        <v>1</v>
      </c>
      <c r="L159" s="136"/>
      <c r="M159" s="140"/>
      <c r="T159" s="141"/>
      <c r="AT159" s="138" t="s">
        <v>118</v>
      </c>
      <c r="AU159" s="138" t="s">
        <v>76</v>
      </c>
      <c r="AV159" s="12" t="s">
        <v>74</v>
      </c>
      <c r="AW159" s="12" t="s">
        <v>23</v>
      </c>
      <c r="AX159" s="12" t="s">
        <v>66</v>
      </c>
      <c r="AY159" s="138" t="s">
        <v>110</v>
      </c>
    </row>
    <row r="160" spans="2:51" s="13" customFormat="1" ht="12">
      <c r="B160" s="142"/>
      <c r="D160" s="137" t="s">
        <v>118</v>
      </c>
      <c r="E160" s="143" t="s">
        <v>1</v>
      </c>
      <c r="F160" s="144"/>
      <c r="H160" s="145"/>
      <c r="L160" s="142"/>
      <c r="M160" s="146"/>
      <c r="T160" s="147"/>
      <c r="AT160" s="143" t="s">
        <v>118</v>
      </c>
      <c r="AU160" s="143" t="s">
        <v>76</v>
      </c>
      <c r="AV160" s="13" t="s">
        <v>76</v>
      </c>
      <c r="AW160" s="13" t="s">
        <v>23</v>
      </c>
      <c r="AX160" s="13" t="s">
        <v>74</v>
      </c>
      <c r="AY160" s="143" t="s">
        <v>110</v>
      </c>
    </row>
    <row r="161" spans="2:65" s="1" customFormat="1" ht="16.5" customHeight="1">
      <c r="B161" s="123"/>
      <c r="C161" s="154" t="s">
        <v>168</v>
      </c>
      <c r="D161" s="154" t="s">
        <v>169</v>
      </c>
      <c r="E161" s="155" t="s">
        <v>170</v>
      </c>
      <c r="F161" s="156" t="s">
        <v>171</v>
      </c>
      <c r="G161" s="157" t="s">
        <v>172</v>
      </c>
      <c r="H161" s="158">
        <v>11.85</v>
      </c>
      <c r="I161" s="174"/>
      <c r="J161" s="158">
        <f>ROUND(I161*H161,2)</f>
        <v>0</v>
      </c>
      <c r="K161" s="159"/>
      <c r="L161" s="160"/>
      <c r="M161" s="161" t="s">
        <v>1</v>
      </c>
      <c r="N161" s="162" t="s">
        <v>31</v>
      </c>
      <c r="O161" s="132">
        <v>0</v>
      </c>
      <c r="P161" s="132">
        <f>O161*H161</f>
        <v>0</v>
      </c>
      <c r="Q161" s="132">
        <v>0.001</v>
      </c>
      <c r="R161" s="132">
        <f>Q161*H161</f>
        <v>0.01185</v>
      </c>
      <c r="S161" s="132">
        <v>0</v>
      </c>
      <c r="T161" s="133">
        <f>S161*H161</f>
        <v>0</v>
      </c>
      <c r="AR161" s="134" t="s">
        <v>151</v>
      </c>
      <c r="AT161" s="134" t="s">
        <v>169</v>
      </c>
      <c r="AU161" s="134" t="s">
        <v>76</v>
      </c>
      <c r="AY161" s="16" t="s">
        <v>110</v>
      </c>
      <c r="BE161" s="135">
        <f>IF(N161="základní",J161,0)</f>
        <v>0</v>
      </c>
      <c r="BF161" s="135">
        <f>IF(N161="snížená",J161,0)</f>
        <v>0</v>
      </c>
      <c r="BG161" s="135">
        <f>IF(N161="zákl. přenesená",J161,0)</f>
        <v>0</v>
      </c>
      <c r="BH161" s="135">
        <f>IF(N161="sníž. přenesená",J161,0)</f>
        <v>0</v>
      </c>
      <c r="BI161" s="135">
        <f>IF(N161="nulová",J161,0)</f>
        <v>0</v>
      </c>
      <c r="BJ161" s="16" t="s">
        <v>74</v>
      </c>
      <c r="BK161" s="135">
        <f>ROUND(I161*H161,2)</f>
        <v>0</v>
      </c>
      <c r="BL161" s="16" t="s">
        <v>116</v>
      </c>
      <c r="BM161" s="134" t="s">
        <v>173</v>
      </c>
    </row>
    <row r="162" spans="2:51" s="13" customFormat="1" ht="12">
      <c r="B162" s="142"/>
      <c r="D162" s="137" t="s">
        <v>118</v>
      </c>
      <c r="E162" s="143" t="s">
        <v>1</v>
      </c>
      <c r="F162" s="144"/>
      <c r="H162" s="145">
        <v>11.85</v>
      </c>
      <c r="L162" s="142"/>
      <c r="M162" s="146"/>
      <c r="T162" s="147"/>
      <c r="AT162" s="143" t="s">
        <v>118</v>
      </c>
      <c r="AU162" s="143" t="s">
        <v>76</v>
      </c>
      <c r="AV162" s="13" t="s">
        <v>76</v>
      </c>
      <c r="AW162" s="13" t="s">
        <v>23</v>
      </c>
      <c r="AX162" s="13" t="s">
        <v>74</v>
      </c>
      <c r="AY162" s="143" t="s">
        <v>110</v>
      </c>
    </row>
    <row r="163" spans="2:63" s="11" customFormat="1" ht="22.9" customHeight="1">
      <c r="B163" s="113"/>
      <c r="D163" s="114" t="s">
        <v>65</v>
      </c>
      <c r="E163" s="122" t="s">
        <v>168</v>
      </c>
      <c r="F163" s="122" t="s">
        <v>174</v>
      </c>
      <c r="J163" s="170">
        <f>BK163</f>
        <v>0</v>
      </c>
      <c r="L163" s="113"/>
      <c r="M163" s="117"/>
      <c r="P163" s="118">
        <f>SUM(P164:P172)</f>
        <v>76.924</v>
      </c>
      <c r="R163" s="118">
        <f>SUM(R164:R172)</f>
        <v>0</v>
      </c>
      <c r="T163" s="119">
        <f>SUM(T164:T172)</f>
        <v>175.16</v>
      </c>
      <c r="AR163" s="114" t="s">
        <v>74</v>
      </c>
      <c r="AT163" s="120" t="s">
        <v>65</v>
      </c>
      <c r="AU163" s="120" t="s">
        <v>74</v>
      </c>
      <c r="AY163" s="114" t="s">
        <v>110</v>
      </c>
      <c r="BK163" s="121">
        <f>SUM(BK164:BK172)</f>
        <v>0</v>
      </c>
    </row>
    <row r="164" spans="2:65" s="1" customFormat="1" ht="24.2" customHeight="1">
      <c r="B164" s="123"/>
      <c r="C164" s="124" t="s">
        <v>175</v>
      </c>
      <c r="D164" s="124" t="s">
        <v>112</v>
      </c>
      <c r="E164" s="125" t="s">
        <v>176</v>
      </c>
      <c r="F164" s="126" t="s">
        <v>177</v>
      </c>
      <c r="G164" s="127" t="s">
        <v>160</v>
      </c>
      <c r="H164" s="128">
        <v>604</v>
      </c>
      <c r="I164" s="173"/>
      <c r="J164" s="128">
        <f>ROUND(I164*H164,2)</f>
        <v>0</v>
      </c>
      <c r="K164" s="129"/>
      <c r="L164" s="28"/>
      <c r="M164" s="130" t="s">
        <v>1</v>
      </c>
      <c r="N164" s="131" t="s">
        <v>31</v>
      </c>
      <c r="O164" s="132">
        <v>0.073</v>
      </c>
      <c r="P164" s="132">
        <f>O164*H164</f>
        <v>44.092</v>
      </c>
      <c r="Q164" s="132">
        <v>0</v>
      </c>
      <c r="R164" s="132">
        <f>Q164*H164</f>
        <v>0</v>
      </c>
      <c r="S164" s="132">
        <v>0.29</v>
      </c>
      <c r="T164" s="133">
        <f>S164*H164</f>
        <v>175.16</v>
      </c>
      <c r="AR164" s="134" t="s">
        <v>116</v>
      </c>
      <c r="AT164" s="134" t="s">
        <v>112</v>
      </c>
      <c r="AU164" s="134" t="s">
        <v>76</v>
      </c>
      <c r="AY164" s="16" t="s">
        <v>110</v>
      </c>
      <c r="BE164" s="135">
        <f>IF(N164="základní",J164,0)</f>
        <v>0</v>
      </c>
      <c r="BF164" s="135">
        <f>IF(N164="snížená",J164,0)</f>
        <v>0</v>
      </c>
      <c r="BG164" s="135">
        <f>IF(N164="zákl. přenesená",J164,0)</f>
        <v>0</v>
      </c>
      <c r="BH164" s="135">
        <f>IF(N164="sníž. přenesená",J164,0)</f>
        <v>0</v>
      </c>
      <c r="BI164" s="135">
        <f>IF(N164="nulová",J164,0)</f>
        <v>0</v>
      </c>
      <c r="BJ164" s="16" t="s">
        <v>74</v>
      </c>
      <c r="BK164" s="135">
        <f>ROUND(I164*H164,2)</f>
        <v>0</v>
      </c>
      <c r="BL164" s="16" t="s">
        <v>116</v>
      </c>
      <c r="BM164" s="134" t="s">
        <v>178</v>
      </c>
    </row>
    <row r="165" spans="2:51" s="12" customFormat="1" ht="12">
      <c r="B165" s="136"/>
      <c r="D165" s="137" t="s">
        <v>118</v>
      </c>
      <c r="E165" s="138" t="s">
        <v>1</v>
      </c>
      <c r="F165" s="139" t="s">
        <v>179</v>
      </c>
      <c r="H165" s="138" t="s">
        <v>1</v>
      </c>
      <c r="L165" s="136"/>
      <c r="M165" s="140"/>
      <c r="T165" s="141"/>
      <c r="AT165" s="138" t="s">
        <v>118</v>
      </c>
      <c r="AU165" s="138" t="s">
        <v>76</v>
      </c>
      <c r="AV165" s="12" t="s">
        <v>74</v>
      </c>
      <c r="AW165" s="12" t="s">
        <v>23</v>
      </c>
      <c r="AX165" s="12" t="s">
        <v>66</v>
      </c>
      <c r="AY165" s="138" t="s">
        <v>110</v>
      </c>
    </row>
    <row r="166" spans="2:51" s="13" customFormat="1" ht="12">
      <c r="B166" s="142"/>
      <c r="D166" s="137" t="s">
        <v>118</v>
      </c>
      <c r="E166" s="143" t="s">
        <v>1</v>
      </c>
      <c r="F166" s="144"/>
      <c r="H166" s="145">
        <v>604</v>
      </c>
      <c r="L166" s="142"/>
      <c r="M166" s="146"/>
      <c r="T166" s="147"/>
      <c r="AT166" s="143" t="s">
        <v>118</v>
      </c>
      <c r="AU166" s="143" t="s">
        <v>76</v>
      </c>
      <c r="AV166" s="13" t="s">
        <v>76</v>
      </c>
      <c r="AW166" s="13" t="s">
        <v>23</v>
      </c>
      <c r="AX166" s="13" t="s">
        <v>74</v>
      </c>
      <c r="AY166" s="143" t="s">
        <v>110</v>
      </c>
    </row>
    <row r="167" spans="2:65" s="1" customFormat="1" ht="21.75" customHeight="1">
      <c r="B167" s="123"/>
      <c r="C167" s="124" t="s">
        <v>180</v>
      </c>
      <c r="D167" s="124" t="s">
        <v>112</v>
      </c>
      <c r="E167" s="125" t="s">
        <v>181</v>
      </c>
      <c r="F167" s="126" t="s">
        <v>182</v>
      </c>
      <c r="G167" s="127" t="s">
        <v>154</v>
      </c>
      <c r="H167" s="128">
        <v>1026</v>
      </c>
      <c r="I167" s="173"/>
      <c r="J167" s="128">
        <f>ROUND(I167*H167,2)</f>
        <v>0</v>
      </c>
      <c r="K167" s="129"/>
      <c r="L167" s="28"/>
      <c r="M167" s="130" t="s">
        <v>1</v>
      </c>
      <c r="N167" s="131" t="s">
        <v>31</v>
      </c>
      <c r="O167" s="132">
        <v>0.03</v>
      </c>
      <c r="P167" s="132">
        <f>O167*H167</f>
        <v>30.779999999999998</v>
      </c>
      <c r="Q167" s="132">
        <v>0</v>
      </c>
      <c r="R167" s="132">
        <f>Q167*H167</f>
        <v>0</v>
      </c>
      <c r="S167" s="132">
        <v>0</v>
      </c>
      <c r="T167" s="133">
        <f>S167*H167</f>
        <v>0</v>
      </c>
      <c r="AR167" s="134" t="s">
        <v>116</v>
      </c>
      <c r="AT167" s="134" t="s">
        <v>112</v>
      </c>
      <c r="AU167" s="134" t="s">
        <v>76</v>
      </c>
      <c r="AY167" s="16" t="s">
        <v>110</v>
      </c>
      <c r="BE167" s="135">
        <f>IF(N167="základní",J167,0)</f>
        <v>0</v>
      </c>
      <c r="BF167" s="135">
        <f>IF(N167="snížená",J167,0)</f>
        <v>0</v>
      </c>
      <c r="BG167" s="135">
        <f>IF(N167="zákl. přenesená",J167,0)</f>
        <v>0</v>
      </c>
      <c r="BH167" s="135">
        <f>IF(N167="sníž. přenesená",J167,0)</f>
        <v>0</v>
      </c>
      <c r="BI167" s="135">
        <f>IF(N167="nulová",J167,0)</f>
        <v>0</v>
      </c>
      <c r="BJ167" s="16" t="s">
        <v>74</v>
      </c>
      <c r="BK167" s="135">
        <f>ROUND(I167*H167,2)</f>
        <v>0</v>
      </c>
      <c r="BL167" s="16" t="s">
        <v>116</v>
      </c>
      <c r="BM167" s="134" t="s">
        <v>183</v>
      </c>
    </row>
    <row r="168" spans="2:51" s="13" customFormat="1" ht="12">
      <c r="B168" s="142"/>
      <c r="D168" s="137" t="s">
        <v>118</v>
      </c>
      <c r="E168" s="143" t="s">
        <v>1</v>
      </c>
      <c r="F168" s="144" t="s">
        <v>184</v>
      </c>
      <c r="H168" s="145"/>
      <c r="L168" s="142"/>
      <c r="M168" s="146"/>
      <c r="T168" s="147"/>
      <c r="AT168" s="143" t="s">
        <v>118</v>
      </c>
      <c r="AU168" s="143" t="s">
        <v>76</v>
      </c>
      <c r="AV168" s="13" t="s">
        <v>76</v>
      </c>
      <c r="AW168" s="13" t="s">
        <v>23</v>
      </c>
      <c r="AX168" s="13" t="s">
        <v>74</v>
      </c>
      <c r="AY168" s="143" t="s">
        <v>110</v>
      </c>
    </row>
    <row r="169" spans="2:65" s="1" customFormat="1" ht="24.2" customHeight="1">
      <c r="B169" s="123"/>
      <c r="C169" s="124" t="s">
        <v>185</v>
      </c>
      <c r="D169" s="124" t="s">
        <v>112</v>
      </c>
      <c r="E169" s="125" t="s">
        <v>186</v>
      </c>
      <c r="F169" s="126" t="s">
        <v>187</v>
      </c>
      <c r="G169" s="127" t="s">
        <v>154</v>
      </c>
      <c r="H169" s="128">
        <v>1026</v>
      </c>
      <c r="I169" s="173"/>
      <c r="J169" s="128">
        <f>ROUND(I169*H169,2)</f>
        <v>0</v>
      </c>
      <c r="K169" s="129"/>
      <c r="L169" s="28"/>
      <c r="M169" s="130" t="s">
        <v>1</v>
      </c>
      <c r="N169" s="131" t="s">
        <v>31</v>
      </c>
      <c r="O169" s="132">
        <v>0.002</v>
      </c>
      <c r="P169" s="132">
        <f>O169*H169</f>
        <v>2.052</v>
      </c>
      <c r="Q169" s="132">
        <v>0</v>
      </c>
      <c r="R169" s="132">
        <f>Q169*H169</f>
        <v>0</v>
      </c>
      <c r="S169" s="132">
        <v>0</v>
      </c>
      <c r="T169" s="133">
        <f>S169*H169</f>
        <v>0</v>
      </c>
      <c r="AR169" s="134" t="s">
        <v>116</v>
      </c>
      <c r="AT169" s="134" t="s">
        <v>112</v>
      </c>
      <c r="AU169" s="134" t="s">
        <v>76</v>
      </c>
      <c r="AY169" s="16" t="s">
        <v>110</v>
      </c>
      <c r="BE169" s="135">
        <f>IF(N169="základní",J169,0)</f>
        <v>0</v>
      </c>
      <c r="BF169" s="135">
        <f>IF(N169="snížená",J169,0)</f>
        <v>0</v>
      </c>
      <c r="BG169" s="135">
        <f>IF(N169="zákl. přenesená",J169,0)</f>
        <v>0</v>
      </c>
      <c r="BH169" s="135">
        <f>IF(N169="sníž. přenesená",J169,0)</f>
        <v>0</v>
      </c>
      <c r="BI169" s="135">
        <f>IF(N169="nulová",J169,0)</f>
        <v>0</v>
      </c>
      <c r="BJ169" s="16" t="s">
        <v>74</v>
      </c>
      <c r="BK169" s="135">
        <f>ROUND(I169*H169,2)</f>
        <v>0</v>
      </c>
      <c r="BL169" s="16" t="s">
        <v>116</v>
      </c>
      <c r="BM169" s="134" t="s">
        <v>188</v>
      </c>
    </row>
    <row r="170" spans="2:51" s="12" customFormat="1" ht="12">
      <c r="B170" s="136"/>
      <c r="D170" s="137" t="s">
        <v>118</v>
      </c>
      <c r="E170" s="138" t="s">
        <v>1</v>
      </c>
      <c r="F170" s="139" t="s">
        <v>145</v>
      </c>
      <c r="H170" s="138" t="s">
        <v>1</v>
      </c>
      <c r="L170" s="136"/>
      <c r="M170" s="140"/>
      <c r="T170" s="141"/>
      <c r="AT170" s="138" t="s">
        <v>118</v>
      </c>
      <c r="AU170" s="138" t="s">
        <v>76</v>
      </c>
      <c r="AV170" s="12" t="s">
        <v>74</v>
      </c>
      <c r="AW170" s="12" t="s">
        <v>23</v>
      </c>
      <c r="AX170" s="12" t="s">
        <v>66</v>
      </c>
      <c r="AY170" s="138" t="s">
        <v>110</v>
      </c>
    </row>
    <row r="171" spans="2:51" s="13" customFormat="1" ht="12">
      <c r="B171" s="142"/>
      <c r="D171" s="137" t="s">
        <v>118</v>
      </c>
      <c r="E171" s="143" t="s">
        <v>1</v>
      </c>
      <c r="F171" s="144"/>
      <c r="H171" s="145"/>
      <c r="L171" s="142"/>
      <c r="M171" s="146"/>
      <c r="T171" s="147"/>
      <c r="AT171" s="143" t="s">
        <v>118</v>
      </c>
      <c r="AU171" s="143" t="s">
        <v>76</v>
      </c>
      <c r="AV171" s="13" t="s">
        <v>76</v>
      </c>
      <c r="AW171" s="13" t="s">
        <v>23</v>
      </c>
      <c r="AX171" s="13" t="s">
        <v>74</v>
      </c>
      <c r="AY171" s="143" t="s">
        <v>110</v>
      </c>
    </row>
    <row r="172" spans="2:65" s="1" customFormat="1" ht="44.25" customHeight="1">
      <c r="B172" s="123"/>
      <c r="C172" s="124" t="s">
        <v>8</v>
      </c>
      <c r="D172" s="124" t="s">
        <v>112</v>
      </c>
      <c r="E172" s="125" t="s">
        <v>189</v>
      </c>
      <c r="F172" s="126" t="s">
        <v>190</v>
      </c>
      <c r="G172" s="127" t="s">
        <v>154</v>
      </c>
      <c r="H172" s="128">
        <v>1026</v>
      </c>
      <c r="I172" s="173"/>
      <c r="J172" s="128">
        <f>ROUND(I172*H172,2)</f>
        <v>0</v>
      </c>
      <c r="K172" s="129"/>
      <c r="L172" s="28"/>
      <c r="M172" s="130" t="s">
        <v>1</v>
      </c>
      <c r="N172" s="131" t="s">
        <v>31</v>
      </c>
      <c r="O172" s="132">
        <v>0</v>
      </c>
      <c r="P172" s="132">
        <f>O172*H172</f>
        <v>0</v>
      </c>
      <c r="Q172" s="132">
        <v>0</v>
      </c>
      <c r="R172" s="132">
        <f>Q172*H172</f>
        <v>0</v>
      </c>
      <c r="S172" s="132">
        <v>0</v>
      </c>
      <c r="T172" s="133">
        <f>S172*H172</f>
        <v>0</v>
      </c>
      <c r="AR172" s="134" t="s">
        <v>116</v>
      </c>
      <c r="AT172" s="134" t="s">
        <v>112</v>
      </c>
      <c r="AU172" s="134" t="s">
        <v>76</v>
      </c>
      <c r="AY172" s="16" t="s">
        <v>110</v>
      </c>
      <c r="BE172" s="135">
        <f>IF(N172="základní",J172,0)</f>
        <v>0</v>
      </c>
      <c r="BF172" s="135">
        <f>IF(N172="snížená",J172,0)</f>
        <v>0</v>
      </c>
      <c r="BG172" s="135">
        <f>IF(N172="zákl. přenesená",J172,0)</f>
        <v>0</v>
      </c>
      <c r="BH172" s="135">
        <f>IF(N172="sníž. přenesená",J172,0)</f>
        <v>0</v>
      </c>
      <c r="BI172" s="135">
        <f>IF(N172="nulová",J172,0)</f>
        <v>0</v>
      </c>
      <c r="BJ172" s="16" t="s">
        <v>74</v>
      </c>
      <c r="BK172" s="135">
        <f>ROUND(I172*H172,2)</f>
        <v>0</v>
      </c>
      <c r="BL172" s="16" t="s">
        <v>116</v>
      </c>
      <c r="BM172" s="134" t="s">
        <v>191</v>
      </c>
    </row>
    <row r="173" spans="2:63" s="11" customFormat="1" ht="22.9" customHeight="1">
      <c r="B173" s="113"/>
      <c r="D173" s="114" t="s">
        <v>65</v>
      </c>
      <c r="E173" s="122" t="s">
        <v>7</v>
      </c>
      <c r="F173" s="122" t="s">
        <v>192</v>
      </c>
      <c r="J173" s="170">
        <f>BK173</f>
        <v>0</v>
      </c>
      <c r="L173" s="113"/>
      <c r="M173" s="117"/>
      <c r="P173" s="118">
        <f>SUM(P174:P180)</f>
        <v>8.16</v>
      </c>
      <c r="R173" s="118">
        <f>SUM(R174:R180)</f>
        <v>0.05983999999999999</v>
      </c>
      <c r="T173" s="119">
        <f>SUM(T174:T180)</f>
        <v>0</v>
      </c>
      <c r="AR173" s="114" t="s">
        <v>74</v>
      </c>
      <c r="AT173" s="120" t="s">
        <v>65</v>
      </c>
      <c r="AU173" s="120" t="s">
        <v>74</v>
      </c>
      <c r="AY173" s="114" t="s">
        <v>110</v>
      </c>
      <c r="BK173" s="121">
        <f>SUM(BK174:BK180)</f>
        <v>0</v>
      </c>
    </row>
    <row r="174" spans="2:65" s="1" customFormat="1" ht="24.2" customHeight="1">
      <c r="B174" s="123"/>
      <c r="C174" s="124" t="s">
        <v>193</v>
      </c>
      <c r="D174" s="124" t="s">
        <v>112</v>
      </c>
      <c r="E174" s="125" t="s">
        <v>194</v>
      </c>
      <c r="F174" s="126" t="s">
        <v>195</v>
      </c>
      <c r="G174" s="127" t="s">
        <v>160</v>
      </c>
      <c r="H174" s="128">
        <v>136</v>
      </c>
      <c r="I174" s="173"/>
      <c r="J174" s="128">
        <f>ROUND(I174*H174,2)</f>
        <v>0</v>
      </c>
      <c r="K174" s="129"/>
      <c r="L174" s="28"/>
      <c r="M174" s="130" t="s">
        <v>1</v>
      </c>
      <c r="N174" s="131" t="s">
        <v>31</v>
      </c>
      <c r="O174" s="132">
        <v>0.06</v>
      </c>
      <c r="P174" s="132">
        <f>O174*H174</f>
        <v>8.16</v>
      </c>
      <c r="Q174" s="132">
        <v>0.00014</v>
      </c>
      <c r="R174" s="132">
        <f>Q174*H174</f>
        <v>0.019039999999999998</v>
      </c>
      <c r="S174" s="132">
        <v>0</v>
      </c>
      <c r="T174" s="133">
        <f>S174*H174</f>
        <v>0</v>
      </c>
      <c r="AR174" s="134" t="s">
        <v>116</v>
      </c>
      <c r="AT174" s="134" t="s">
        <v>112</v>
      </c>
      <c r="AU174" s="134" t="s">
        <v>76</v>
      </c>
      <c r="AY174" s="16" t="s">
        <v>110</v>
      </c>
      <c r="BE174" s="135">
        <f>IF(N174="základní",J174,0)</f>
        <v>0</v>
      </c>
      <c r="BF174" s="135">
        <f>IF(N174="snížená",J174,0)</f>
        <v>0</v>
      </c>
      <c r="BG174" s="135">
        <f>IF(N174="zákl. přenesená",J174,0)</f>
        <v>0</v>
      </c>
      <c r="BH174" s="135">
        <f>IF(N174="sníž. přenesená",J174,0)</f>
        <v>0</v>
      </c>
      <c r="BI174" s="135">
        <f>IF(N174="nulová",J174,0)</f>
        <v>0</v>
      </c>
      <c r="BJ174" s="16" t="s">
        <v>74</v>
      </c>
      <c r="BK174" s="135">
        <f>ROUND(I174*H174,2)</f>
        <v>0</v>
      </c>
      <c r="BL174" s="16" t="s">
        <v>116</v>
      </c>
      <c r="BM174" s="134" t="s">
        <v>196</v>
      </c>
    </row>
    <row r="175" spans="2:51" s="12" customFormat="1" ht="12">
      <c r="B175" s="136"/>
      <c r="D175" s="137" t="s">
        <v>118</v>
      </c>
      <c r="E175" s="138" t="s">
        <v>1</v>
      </c>
      <c r="F175" s="139" t="s">
        <v>197</v>
      </c>
      <c r="H175" s="138" t="s">
        <v>1</v>
      </c>
      <c r="L175" s="136"/>
      <c r="M175" s="140"/>
      <c r="T175" s="141"/>
      <c r="AT175" s="138" t="s">
        <v>118</v>
      </c>
      <c r="AU175" s="138" t="s">
        <v>76</v>
      </c>
      <c r="AV175" s="12" t="s">
        <v>74</v>
      </c>
      <c r="AW175" s="12" t="s">
        <v>23</v>
      </c>
      <c r="AX175" s="12" t="s">
        <v>66</v>
      </c>
      <c r="AY175" s="138" t="s">
        <v>110</v>
      </c>
    </row>
    <row r="176" spans="2:51" s="13" customFormat="1" ht="12">
      <c r="B176" s="142"/>
      <c r="D176" s="137" t="s">
        <v>118</v>
      </c>
      <c r="E176" s="143" t="s">
        <v>1</v>
      </c>
      <c r="F176" s="144"/>
      <c r="H176" s="145">
        <v>112</v>
      </c>
      <c r="L176" s="142"/>
      <c r="M176" s="146"/>
      <c r="T176" s="147"/>
      <c r="AT176" s="143" t="s">
        <v>118</v>
      </c>
      <c r="AU176" s="143" t="s">
        <v>76</v>
      </c>
      <c r="AV176" s="13" t="s">
        <v>76</v>
      </c>
      <c r="AW176" s="13" t="s">
        <v>23</v>
      </c>
      <c r="AX176" s="13" t="s">
        <v>66</v>
      </c>
      <c r="AY176" s="143" t="s">
        <v>110</v>
      </c>
    </row>
    <row r="177" spans="2:51" s="13" customFormat="1" ht="12">
      <c r="B177" s="142"/>
      <c r="D177" s="137" t="s">
        <v>118</v>
      </c>
      <c r="E177" s="143" t="s">
        <v>1</v>
      </c>
      <c r="F177" s="144" t="s">
        <v>198</v>
      </c>
      <c r="H177" s="145">
        <v>24</v>
      </c>
      <c r="L177" s="142"/>
      <c r="M177" s="146"/>
      <c r="T177" s="147"/>
      <c r="AT177" s="143" t="s">
        <v>118</v>
      </c>
      <c r="AU177" s="143" t="s">
        <v>76</v>
      </c>
      <c r="AV177" s="13" t="s">
        <v>76</v>
      </c>
      <c r="AW177" s="13" t="s">
        <v>23</v>
      </c>
      <c r="AX177" s="13" t="s">
        <v>66</v>
      </c>
      <c r="AY177" s="143" t="s">
        <v>110</v>
      </c>
    </row>
    <row r="178" spans="2:51" s="14" customFormat="1" ht="12">
      <c r="B178" s="148"/>
      <c r="D178" s="137" t="s">
        <v>118</v>
      </c>
      <c r="E178" s="149" t="s">
        <v>1</v>
      </c>
      <c r="F178" s="150" t="s">
        <v>121</v>
      </c>
      <c r="H178" s="151">
        <v>136</v>
      </c>
      <c r="L178" s="148"/>
      <c r="M178" s="152"/>
      <c r="T178" s="153"/>
      <c r="AT178" s="149" t="s">
        <v>118</v>
      </c>
      <c r="AU178" s="149" t="s">
        <v>76</v>
      </c>
      <c r="AV178" s="14" t="s">
        <v>116</v>
      </c>
      <c r="AW178" s="14" t="s">
        <v>23</v>
      </c>
      <c r="AX178" s="14" t="s">
        <v>74</v>
      </c>
      <c r="AY178" s="149" t="s">
        <v>110</v>
      </c>
    </row>
    <row r="179" spans="2:65" s="1" customFormat="1" ht="24.2" customHeight="1">
      <c r="B179" s="123"/>
      <c r="C179" s="154" t="s">
        <v>199</v>
      </c>
      <c r="D179" s="154" t="s">
        <v>169</v>
      </c>
      <c r="E179" s="155" t="s">
        <v>200</v>
      </c>
      <c r="F179" s="156" t="s">
        <v>201</v>
      </c>
      <c r="G179" s="157" t="s">
        <v>160</v>
      </c>
      <c r="H179" s="158">
        <v>136</v>
      </c>
      <c r="I179" s="174"/>
      <c r="J179" s="158">
        <f>ROUND(I179*H179,2)</f>
        <v>0</v>
      </c>
      <c r="K179" s="159"/>
      <c r="L179" s="160"/>
      <c r="M179" s="161" t="s">
        <v>1</v>
      </c>
      <c r="N179" s="162" t="s">
        <v>31</v>
      </c>
      <c r="O179" s="132">
        <v>0</v>
      </c>
      <c r="P179" s="132">
        <f>O179*H179</f>
        <v>0</v>
      </c>
      <c r="Q179" s="132">
        <v>0.0003</v>
      </c>
      <c r="R179" s="132">
        <f>Q179*H179</f>
        <v>0.040799999999999996</v>
      </c>
      <c r="S179" s="132">
        <v>0</v>
      </c>
      <c r="T179" s="133">
        <f>S179*H179</f>
        <v>0</v>
      </c>
      <c r="AR179" s="134" t="s">
        <v>151</v>
      </c>
      <c r="AT179" s="134" t="s">
        <v>169</v>
      </c>
      <c r="AU179" s="134" t="s">
        <v>76</v>
      </c>
      <c r="AY179" s="16" t="s">
        <v>110</v>
      </c>
      <c r="BE179" s="135">
        <f>IF(N179="základní",J179,0)</f>
        <v>0</v>
      </c>
      <c r="BF179" s="135">
        <f>IF(N179="snížená",J179,0)</f>
        <v>0</v>
      </c>
      <c r="BG179" s="135">
        <f>IF(N179="zákl. přenesená",J179,0)</f>
        <v>0</v>
      </c>
      <c r="BH179" s="135">
        <f>IF(N179="sníž. přenesená",J179,0)</f>
        <v>0</v>
      </c>
      <c r="BI179" s="135">
        <f>IF(N179="nulová",J179,0)</f>
        <v>0</v>
      </c>
      <c r="BJ179" s="16" t="s">
        <v>74</v>
      </c>
      <c r="BK179" s="135">
        <f>ROUND(I179*H179,2)</f>
        <v>0</v>
      </c>
      <c r="BL179" s="16" t="s">
        <v>116</v>
      </c>
      <c r="BM179" s="134" t="s">
        <v>202</v>
      </c>
    </row>
    <row r="180" spans="2:51" s="13" customFormat="1" ht="12">
      <c r="B180" s="142"/>
      <c r="D180" s="137" t="s">
        <v>118</v>
      </c>
      <c r="E180" s="143" t="s">
        <v>1</v>
      </c>
      <c r="F180" s="144"/>
      <c r="H180" s="145">
        <v>136</v>
      </c>
      <c r="L180" s="142"/>
      <c r="M180" s="146"/>
      <c r="T180" s="147"/>
      <c r="AT180" s="143" t="s">
        <v>118</v>
      </c>
      <c r="AU180" s="143" t="s">
        <v>76</v>
      </c>
      <c r="AV180" s="13" t="s">
        <v>76</v>
      </c>
      <c r="AW180" s="13" t="s">
        <v>23</v>
      </c>
      <c r="AX180" s="13" t="s">
        <v>74</v>
      </c>
      <c r="AY180" s="143" t="s">
        <v>110</v>
      </c>
    </row>
    <row r="181" spans="2:63" s="11" customFormat="1" ht="22.9" customHeight="1">
      <c r="B181" s="113"/>
      <c r="D181" s="114" t="s">
        <v>65</v>
      </c>
      <c r="E181" s="122" t="s">
        <v>127</v>
      </c>
      <c r="F181" s="122" t="s">
        <v>203</v>
      </c>
      <c r="J181" s="170">
        <f>BK181</f>
        <v>0</v>
      </c>
      <c r="L181" s="113"/>
      <c r="M181" s="117"/>
      <c r="P181" s="118">
        <f>SUM(P182:P184)</f>
        <v>1.24</v>
      </c>
      <c r="R181" s="118">
        <f>SUM(R182:R184)</f>
        <v>0.013949999999999999</v>
      </c>
      <c r="T181" s="119">
        <f>SUM(T182:T184)</f>
        <v>0</v>
      </c>
      <c r="AR181" s="114" t="s">
        <v>74</v>
      </c>
      <c r="AT181" s="120" t="s">
        <v>65</v>
      </c>
      <c r="AU181" s="120" t="s">
        <v>74</v>
      </c>
      <c r="AY181" s="114" t="s">
        <v>110</v>
      </c>
      <c r="BK181" s="121">
        <f>SUM(BK182:BK184)</f>
        <v>0</v>
      </c>
    </row>
    <row r="182" spans="2:65" s="1" customFormat="1" ht="16.5" customHeight="1">
      <c r="B182" s="123"/>
      <c r="C182" s="124" t="s">
        <v>204</v>
      </c>
      <c r="D182" s="124" t="s">
        <v>112</v>
      </c>
      <c r="E182" s="125" t="s">
        <v>205</v>
      </c>
      <c r="F182" s="126" t="s">
        <v>206</v>
      </c>
      <c r="G182" s="127" t="s">
        <v>207</v>
      </c>
      <c r="H182" s="128">
        <v>31</v>
      </c>
      <c r="I182" s="173"/>
      <c r="J182" s="128">
        <f>ROUND(I182*H182,2)</f>
        <v>0</v>
      </c>
      <c r="K182" s="129"/>
      <c r="L182" s="28"/>
      <c r="M182" s="130" t="s">
        <v>1</v>
      </c>
      <c r="N182" s="131" t="s">
        <v>31</v>
      </c>
      <c r="O182" s="132">
        <v>0.04</v>
      </c>
      <c r="P182" s="132">
        <f>O182*H182</f>
        <v>1.24</v>
      </c>
      <c r="Q182" s="132">
        <v>0.00045</v>
      </c>
      <c r="R182" s="132">
        <f>Q182*H182</f>
        <v>0.013949999999999999</v>
      </c>
      <c r="S182" s="132">
        <v>0</v>
      </c>
      <c r="T182" s="133">
        <f>S182*H182</f>
        <v>0</v>
      </c>
      <c r="AR182" s="134" t="s">
        <v>116</v>
      </c>
      <c r="AT182" s="134" t="s">
        <v>112</v>
      </c>
      <c r="AU182" s="134" t="s">
        <v>76</v>
      </c>
      <c r="AY182" s="16" t="s">
        <v>110</v>
      </c>
      <c r="BE182" s="135">
        <f>IF(N182="základní",J182,0)</f>
        <v>0</v>
      </c>
      <c r="BF182" s="135">
        <f>IF(N182="snížená",J182,0)</f>
        <v>0</v>
      </c>
      <c r="BG182" s="135">
        <f>IF(N182="zákl. přenesená",J182,0)</f>
        <v>0</v>
      </c>
      <c r="BH182" s="135">
        <f>IF(N182="sníž. přenesená",J182,0)</f>
        <v>0</v>
      </c>
      <c r="BI182" s="135">
        <f>IF(N182="nulová",J182,0)</f>
        <v>0</v>
      </c>
      <c r="BJ182" s="16" t="s">
        <v>74</v>
      </c>
      <c r="BK182" s="135">
        <f>ROUND(I182*H182,2)</f>
        <v>0</v>
      </c>
      <c r="BL182" s="16" t="s">
        <v>116</v>
      </c>
      <c r="BM182" s="134" t="s">
        <v>208</v>
      </c>
    </row>
    <row r="183" spans="2:51" s="12" customFormat="1" ht="12">
      <c r="B183" s="136"/>
      <c r="D183" s="137" t="s">
        <v>118</v>
      </c>
      <c r="E183" s="138" t="s">
        <v>1</v>
      </c>
      <c r="F183" s="139" t="s">
        <v>209</v>
      </c>
      <c r="H183" s="138" t="s">
        <v>1</v>
      </c>
      <c r="L183" s="136"/>
      <c r="M183" s="140"/>
      <c r="T183" s="141"/>
      <c r="AT183" s="138" t="s">
        <v>118</v>
      </c>
      <c r="AU183" s="138" t="s">
        <v>76</v>
      </c>
      <c r="AV183" s="12" t="s">
        <v>74</v>
      </c>
      <c r="AW183" s="12" t="s">
        <v>23</v>
      </c>
      <c r="AX183" s="12" t="s">
        <v>66</v>
      </c>
      <c r="AY183" s="138" t="s">
        <v>110</v>
      </c>
    </row>
    <row r="184" spans="2:51" s="13" customFormat="1" ht="12">
      <c r="B184" s="142"/>
      <c r="D184" s="137" t="s">
        <v>118</v>
      </c>
      <c r="E184" s="143" t="s">
        <v>1</v>
      </c>
      <c r="F184" s="144"/>
      <c r="H184" s="145">
        <v>31</v>
      </c>
      <c r="L184" s="142"/>
      <c r="M184" s="146"/>
      <c r="T184" s="147"/>
      <c r="AT184" s="143" t="s">
        <v>118</v>
      </c>
      <c r="AU184" s="143" t="s">
        <v>76</v>
      </c>
      <c r="AV184" s="13" t="s">
        <v>76</v>
      </c>
      <c r="AW184" s="13" t="s">
        <v>23</v>
      </c>
      <c r="AX184" s="13" t="s">
        <v>74</v>
      </c>
      <c r="AY184" s="143" t="s">
        <v>110</v>
      </c>
    </row>
    <row r="185" spans="2:63" s="11" customFormat="1" ht="22.9" customHeight="1">
      <c r="B185" s="113"/>
      <c r="D185" s="114" t="s">
        <v>65</v>
      </c>
      <c r="E185" s="122" t="s">
        <v>135</v>
      </c>
      <c r="F185" s="122" t="s">
        <v>210</v>
      </c>
      <c r="J185" s="170">
        <f>BK185</f>
        <v>0</v>
      </c>
      <c r="L185" s="113"/>
      <c r="M185" s="117"/>
      <c r="P185" s="118">
        <f>SUM(P186:P229)</f>
        <v>59.9516</v>
      </c>
      <c r="R185" s="118">
        <f>SUM(R186:R229)</f>
        <v>0</v>
      </c>
      <c r="T185" s="119">
        <f>SUM(T186:T229)</f>
        <v>0</v>
      </c>
      <c r="AR185" s="114" t="s">
        <v>74</v>
      </c>
      <c r="AT185" s="120" t="s">
        <v>65</v>
      </c>
      <c r="AU185" s="120" t="s">
        <v>74</v>
      </c>
      <c r="AY185" s="114" t="s">
        <v>110</v>
      </c>
      <c r="BK185" s="121">
        <f>SUM(BK186:BK229)</f>
        <v>0</v>
      </c>
    </row>
    <row r="186" spans="2:65" s="1" customFormat="1" ht="21.75" customHeight="1">
      <c r="B186" s="123"/>
      <c r="C186" s="124" t="s">
        <v>211</v>
      </c>
      <c r="D186" s="124" t="s">
        <v>112</v>
      </c>
      <c r="E186" s="125" t="s">
        <v>212</v>
      </c>
      <c r="F186" s="126" t="s">
        <v>213</v>
      </c>
      <c r="G186" s="127" t="s">
        <v>160</v>
      </c>
      <c r="H186" s="128">
        <v>28</v>
      </c>
      <c r="I186" s="173"/>
      <c r="J186" s="128">
        <f>ROUND(I186*H186,2)</f>
        <v>0</v>
      </c>
      <c r="K186" s="129"/>
      <c r="L186" s="28"/>
      <c r="M186" s="130" t="s">
        <v>1</v>
      </c>
      <c r="N186" s="131" t="s">
        <v>31</v>
      </c>
      <c r="O186" s="132">
        <v>0.083</v>
      </c>
      <c r="P186" s="132">
        <f>O186*H186</f>
        <v>2.3240000000000003</v>
      </c>
      <c r="Q186" s="132">
        <v>0</v>
      </c>
      <c r="R186" s="132">
        <f>Q186*H186</f>
        <v>0</v>
      </c>
      <c r="S186" s="132">
        <v>0</v>
      </c>
      <c r="T186" s="133">
        <f>S186*H186</f>
        <v>0</v>
      </c>
      <c r="AR186" s="134" t="s">
        <v>116</v>
      </c>
      <c r="AT186" s="134" t="s">
        <v>112</v>
      </c>
      <c r="AU186" s="134" t="s">
        <v>76</v>
      </c>
      <c r="AY186" s="16" t="s">
        <v>110</v>
      </c>
      <c r="BE186" s="135">
        <f>IF(N186="základní",J186,0)</f>
        <v>0</v>
      </c>
      <c r="BF186" s="135">
        <f>IF(N186="snížená",J186,0)</f>
        <v>0</v>
      </c>
      <c r="BG186" s="135">
        <f>IF(N186="zákl. přenesená",J186,0)</f>
        <v>0</v>
      </c>
      <c r="BH186" s="135">
        <f>IF(N186="sníž. přenesená",J186,0)</f>
        <v>0</v>
      </c>
      <c r="BI186" s="135">
        <f>IF(N186="nulová",J186,0)</f>
        <v>0</v>
      </c>
      <c r="BJ186" s="16" t="s">
        <v>74</v>
      </c>
      <c r="BK186" s="135">
        <f>ROUND(I186*H186,2)</f>
        <v>0</v>
      </c>
      <c r="BL186" s="16" t="s">
        <v>116</v>
      </c>
      <c r="BM186" s="134" t="s">
        <v>214</v>
      </c>
    </row>
    <row r="187" spans="2:51" s="12" customFormat="1" ht="12">
      <c r="B187" s="136"/>
      <c r="D187" s="137" t="s">
        <v>118</v>
      </c>
      <c r="E187" s="138" t="s">
        <v>1</v>
      </c>
      <c r="F187" s="139" t="s">
        <v>215</v>
      </c>
      <c r="H187" s="138" t="s">
        <v>1</v>
      </c>
      <c r="L187" s="136"/>
      <c r="M187" s="140"/>
      <c r="T187" s="141"/>
      <c r="AT187" s="138" t="s">
        <v>118</v>
      </c>
      <c r="AU187" s="138" t="s">
        <v>76</v>
      </c>
      <c r="AV187" s="12" t="s">
        <v>74</v>
      </c>
      <c r="AW187" s="12" t="s">
        <v>23</v>
      </c>
      <c r="AX187" s="12" t="s">
        <v>66</v>
      </c>
      <c r="AY187" s="138" t="s">
        <v>110</v>
      </c>
    </row>
    <row r="188" spans="2:51" s="13" customFormat="1" ht="12">
      <c r="B188" s="142"/>
      <c r="D188" s="137" t="s">
        <v>118</v>
      </c>
      <c r="E188" s="143" t="s">
        <v>1</v>
      </c>
      <c r="F188" s="144" t="s">
        <v>135</v>
      </c>
      <c r="H188" s="145"/>
      <c r="L188" s="142"/>
      <c r="M188" s="146"/>
      <c r="T188" s="147"/>
      <c r="AT188" s="143" t="s">
        <v>118</v>
      </c>
      <c r="AU188" s="143" t="s">
        <v>76</v>
      </c>
      <c r="AV188" s="13" t="s">
        <v>76</v>
      </c>
      <c r="AW188" s="13" t="s">
        <v>23</v>
      </c>
      <c r="AX188" s="13" t="s">
        <v>74</v>
      </c>
      <c r="AY188" s="143" t="s">
        <v>110</v>
      </c>
    </row>
    <row r="189" spans="2:65" s="1" customFormat="1" ht="24.2" customHeight="1">
      <c r="B189" s="123"/>
      <c r="C189" s="124" t="s">
        <v>7</v>
      </c>
      <c r="D189" s="124" t="s">
        <v>112</v>
      </c>
      <c r="E189" s="125" t="s">
        <v>216</v>
      </c>
      <c r="F189" s="126" t="s">
        <v>354</v>
      </c>
      <c r="G189" s="127" t="s">
        <v>160</v>
      </c>
      <c r="H189" s="128">
        <v>79</v>
      </c>
      <c r="I189" s="173"/>
      <c r="J189" s="128">
        <f>ROUND(I189*H189,2)</f>
        <v>0</v>
      </c>
      <c r="K189" s="129"/>
      <c r="L189" s="28"/>
      <c r="M189" s="130" t="s">
        <v>1</v>
      </c>
      <c r="N189" s="131" t="s">
        <v>31</v>
      </c>
      <c r="O189" s="132">
        <v>0.028</v>
      </c>
      <c r="P189" s="132">
        <f>O189*H189</f>
        <v>2.212</v>
      </c>
      <c r="Q189" s="132">
        <v>0</v>
      </c>
      <c r="R189" s="132">
        <f>Q189*H189</f>
        <v>0</v>
      </c>
      <c r="S189" s="132">
        <v>0</v>
      </c>
      <c r="T189" s="133">
        <f>S189*H189</f>
        <v>0</v>
      </c>
      <c r="AR189" s="134" t="s">
        <v>116</v>
      </c>
      <c r="AT189" s="134" t="s">
        <v>112</v>
      </c>
      <c r="AU189" s="134" t="s">
        <v>76</v>
      </c>
      <c r="AY189" s="16" t="s">
        <v>110</v>
      </c>
      <c r="BE189" s="135">
        <f>IF(N189="základní",J189,0)</f>
        <v>0</v>
      </c>
      <c r="BF189" s="135">
        <f>IF(N189="snížená",J189,0)</f>
        <v>0</v>
      </c>
      <c r="BG189" s="135">
        <f>IF(N189="zákl. přenesená",J189,0)</f>
        <v>0</v>
      </c>
      <c r="BH189" s="135">
        <f>IF(N189="sníž. přenesená",J189,0)</f>
        <v>0</v>
      </c>
      <c r="BI189" s="135">
        <f>IF(N189="nulová",J189,0)</f>
        <v>0</v>
      </c>
      <c r="BJ189" s="16" t="s">
        <v>74</v>
      </c>
      <c r="BK189" s="135">
        <f>ROUND(I189*H189,2)</f>
        <v>0</v>
      </c>
      <c r="BL189" s="16" t="s">
        <v>116</v>
      </c>
      <c r="BM189" s="134" t="s">
        <v>217</v>
      </c>
    </row>
    <row r="190" spans="2:51" s="12" customFormat="1" ht="12">
      <c r="B190" s="136"/>
      <c r="D190" s="137" t="s">
        <v>118</v>
      </c>
      <c r="E190" s="138" t="s">
        <v>1</v>
      </c>
      <c r="F190" s="139" t="s">
        <v>215</v>
      </c>
      <c r="H190" s="138" t="s">
        <v>1</v>
      </c>
      <c r="L190" s="136"/>
      <c r="M190" s="140"/>
      <c r="T190" s="141"/>
      <c r="AT190" s="138" t="s">
        <v>118</v>
      </c>
      <c r="AU190" s="138" t="s">
        <v>76</v>
      </c>
      <c r="AV190" s="12" t="s">
        <v>74</v>
      </c>
      <c r="AW190" s="12" t="s">
        <v>23</v>
      </c>
      <c r="AX190" s="12" t="s">
        <v>66</v>
      </c>
      <c r="AY190" s="138" t="s">
        <v>110</v>
      </c>
    </row>
    <row r="191" spans="2:51" s="13" customFormat="1" ht="12">
      <c r="B191" s="142"/>
      <c r="D191" s="137" t="s">
        <v>118</v>
      </c>
      <c r="E191" s="143" t="s">
        <v>1</v>
      </c>
      <c r="F191" s="144"/>
      <c r="H191" s="145"/>
      <c r="L191" s="142"/>
      <c r="M191" s="146"/>
      <c r="T191" s="147"/>
      <c r="AT191" s="143" t="s">
        <v>118</v>
      </c>
      <c r="AU191" s="143" t="s">
        <v>76</v>
      </c>
      <c r="AV191" s="13" t="s">
        <v>76</v>
      </c>
      <c r="AW191" s="13" t="s">
        <v>23</v>
      </c>
      <c r="AX191" s="13" t="s">
        <v>74</v>
      </c>
      <c r="AY191" s="143" t="s">
        <v>110</v>
      </c>
    </row>
    <row r="192" spans="2:65" s="1" customFormat="1" ht="33" customHeight="1">
      <c r="B192" s="123"/>
      <c r="C192" s="124" t="s">
        <v>218</v>
      </c>
      <c r="D192" s="124" t="s">
        <v>112</v>
      </c>
      <c r="E192" s="125" t="s">
        <v>219</v>
      </c>
      <c r="F192" s="126" t="s">
        <v>220</v>
      </c>
      <c r="G192" s="127" t="s">
        <v>160</v>
      </c>
      <c r="H192" s="128">
        <v>0</v>
      </c>
      <c r="I192" s="173"/>
      <c r="J192" s="128">
        <f>ROUND(I192*H192,2)</f>
        <v>0</v>
      </c>
      <c r="K192" s="129"/>
      <c r="L192" s="28"/>
      <c r="M192" s="130" t="s">
        <v>1</v>
      </c>
      <c r="N192" s="131" t="s">
        <v>31</v>
      </c>
      <c r="O192" s="132">
        <v>0.72</v>
      </c>
      <c r="P192" s="132">
        <f>O192*H192</f>
        <v>0</v>
      </c>
      <c r="Q192" s="132">
        <v>0.08922</v>
      </c>
      <c r="R192" s="132">
        <f>Q192*H192</f>
        <v>0</v>
      </c>
      <c r="S192" s="132">
        <v>0</v>
      </c>
      <c r="T192" s="133">
        <f>S192*H192</f>
        <v>0</v>
      </c>
      <c r="AR192" s="134" t="s">
        <v>116</v>
      </c>
      <c r="AT192" s="134" t="s">
        <v>112</v>
      </c>
      <c r="AU192" s="134" t="s">
        <v>76</v>
      </c>
      <c r="AY192" s="16" t="s">
        <v>110</v>
      </c>
      <c r="BE192" s="135">
        <f>IF(N192="základní",J192,0)</f>
        <v>0</v>
      </c>
      <c r="BF192" s="135">
        <f>IF(N192="snížená",J192,0)</f>
        <v>0</v>
      </c>
      <c r="BG192" s="135">
        <f>IF(N192="zákl. přenesená",J192,0)</f>
        <v>0</v>
      </c>
      <c r="BH192" s="135">
        <f>IF(N192="sníž. přenesená",J192,0)</f>
        <v>0</v>
      </c>
      <c r="BI192" s="135">
        <f>IF(N192="nulová",J192,0)</f>
        <v>0</v>
      </c>
      <c r="BJ192" s="16" t="s">
        <v>74</v>
      </c>
      <c r="BK192" s="135">
        <f>ROUND(I192*H192,2)</f>
        <v>0</v>
      </c>
      <c r="BL192" s="16" t="s">
        <v>116</v>
      </c>
      <c r="BM192" s="134" t="s">
        <v>221</v>
      </c>
    </row>
    <row r="193" spans="2:51" s="12" customFormat="1" ht="12">
      <c r="B193" s="136"/>
      <c r="D193" s="137" t="s">
        <v>118</v>
      </c>
      <c r="E193" s="138" t="s">
        <v>1</v>
      </c>
      <c r="F193" s="139" t="s">
        <v>215</v>
      </c>
      <c r="H193" s="138" t="s">
        <v>1</v>
      </c>
      <c r="L193" s="136"/>
      <c r="M193" s="140"/>
      <c r="T193" s="141"/>
      <c r="AT193" s="138" t="s">
        <v>118</v>
      </c>
      <c r="AU193" s="138" t="s">
        <v>76</v>
      </c>
      <c r="AV193" s="12" t="s">
        <v>74</v>
      </c>
      <c r="AW193" s="12" t="s">
        <v>23</v>
      </c>
      <c r="AX193" s="12" t="s">
        <v>66</v>
      </c>
      <c r="AY193" s="138" t="s">
        <v>110</v>
      </c>
    </row>
    <row r="194" spans="2:51" s="13" customFormat="1" ht="12">
      <c r="B194" s="142"/>
      <c r="D194" s="137" t="s">
        <v>118</v>
      </c>
      <c r="E194" s="143" t="s">
        <v>1</v>
      </c>
      <c r="F194" s="144" t="s">
        <v>135</v>
      </c>
      <c r="H194" s="145">
        <v>5</v>
      </c>
      <c r="L194" s="142"/>
      <c r="M194" s="146"/>
      <c r="T194" s="147"/>
      <c r="AT194" s="143" t="s">
        <v>118</v>
      </c>
      <c r="AU194" s="143" t="s">
        <v>76</v>
      </c>
      <c r="AV194" s="13" t="s">
        <v>76</v>
      </c>
      <c r="AW194" s="13" t="s">
        <v>23</v>
      </c>
      <c r="AX194" s="13" t="s">
        <v>74</v>
      </c>
      <c r="AY194" s="143" t="s">
        <v>110</v>
      </c>
    </row>
    <row r="195" spans="2:65" s="1" customFormat="1" ht="21.75" customHeight="1">
      <c r="B195" s="123"/>
      <c r="C195" s="154" t="s">
        <v>222</v>
      </c>
      <c r="D195" s="154" t="s">
        <v>169</v>
      </c>
      <c r="E195" s="155" t="s">
        <v>223</v>
      </c>
      <c r="F195" s="156" t="s">
        <v>224</v>
      </c>
      <c r="G195" s="157" t="s">
        <v>160</v>
      </c>
      <c r="H195" s="158">
        <v>0</v>
      </c>
      <c r="I195" s="174"/>
      <c r="J195" s="158">
        <f>ROUND(I195*H195,2)</f>
        <v>0</v>
      </c>
      <c r="K195" s="159"/>
      <c r="L195" s="160"/>
      <c r="M195" s="161" t="s">
        <v>1</v>
      </c>
      <c r="N195" s="162" t="s">
        <v>31</v>
      </c>
      <c r="O195" s="132">
        <v>0</v>
      </c>
      <c r="P195" s="132">
        <f>O195*H195</f>
        <v>0</v>
      </c>
      <c r="Q195" s="132">
        <v>0.131</v>
      </c>
      <c r="R195" s="132">
        <f>Q195*H195</f>
        <v>0</v>
      </c>
      <c r="S195" s="132">
        <v>0</v>
      </c>
      <c r="T195" s="133">
        <f>S195*H195</f>
        <v>0</v>
      </c>
      <c r="AR195" s="134" t="s">
        <v>151</v>
      </c>
      <c r="AT195" s="134" t="s">
        <v>169</v>
      </c>
      <c r="AU195" s="134" t="s">
        <v>76</v>
      </c>
      <c r="AY195" s="16" t="s">
        <v>110</v>
      </c>
      <c r="BE195" s="135">
        <f>IF(N195="základní",J195,0)</f>
        <v>0</v>
      </c>
      <c r="BF195" s="135">
        <f>IF(N195="snížená",J195,0)</f>
        <v>0</v>
      </c>
      <c r="BG195" s="135">
        <f>IF(N195="zákl. přenesená",J195,0)</f>
        <v>0</v>
      </c>
      <c r="BH195" s="135">
        <f>IF(N195="sníž. přenesená",J195,0)</f>
        <v>0</v>
      </c>
      <c r="BI195" s="135">
        <f>IF(N195="nulová",J195,0)</f>
        <v>0</v>
      </c>
      <c r="BJ195" s="16" t="s">
        <v>74</v>
      </c>
      <c r="BK195" s="135">
        <f>ROUND(I195*H195,2)</f>
        <v>0</v>
      </c>
      <c r="BL195" s="16" t="s">
        <v>116</v>
      </c>
      <c r="BM195" s="134" t="s">
        <v>225</v>
      </c>
    </row>
    <row r="196" spans="2:65" s="1" customFormat="1" ht="24.2" customHeight="1">
      <c r="B196" s="123"/>
      <c r="C196" s="124" t="s">
        <v>226</v>
      </c>
      <c r="D196" s="124" t="s">
        <v>112</v>
      </c>
      <c r="E196" s="125" t="s">
        <v>227</v>
      </c>
      <c r="F196" s="126" t="s">
        <v>228</v>
      </c>
      <c r="G196" s="127" t="s">
        <v>160</v>
      </c>
      <c r="H196" s="128">
        <v>113.4</v>
      </c>
      <c r="I196" s="173"/>
      <c r="J196" s="128">
        <f>ROUND(I196*H196,2)</f>
        <v>0</v>
      </c>
      <c r="K196" s="129"/>
      <c r="L196" s="28"/>
      <c r="M196" s="130" t="s">
        <v>1</v>
      </c>
      <c r="N196" s="131" t="s">
        <v>31</v>
      </c>
      <c r="O196" s="132">
        <v>0.029</v>
      </c>
      <c r="P196" s="132">
        <f>O196*H196</f>
        <v>3.2886</v>
      </c>
      <c r="Q196" s="132">
        <v>0</v>
      </c>
      <c r="R196" s="132">
        <f>Q196*H196</f>
        <v>0</v>
      </c>
      <c r="S196" s="132">
        <v>0</v>
      </c>
      <c r="T196" s="133">
        <f>S196*H196</f>
        <v>0</v>
      </c>
      <c r="AR196" s="134" t="s">
        <v>116</v>
      </c>
      <c r="AT196" s="134" t="s">
        <v>112</v>
      </c>
      <c r="AU196" s="134" t="s">
        <v>76</v>
      </c>
      <c r="AY196" s="16" t="s">
        <v>110</v>
      </c>
      <c r="BE196" s="135">
        <f>IF(N196="základní",J196,0)</f>
        <v>0</v>
      </c>
      <c r="BF196" s="135">
        <f>IF(N196="snížená",J196,0)</f>
        <v>0</v>
      </c>
      <c r="BG196" s="135">
        <f>IF(N196="zákl. přenesená",J196,0)</f>
        <v>0</v>
      </c>
      <c r="BH196" s="135">
        <f>IF(N196="sníž. přenesená",J196,0)</f>
        <v>0</v>
      </c>
      <c r="BI196" s="135">
        <f>IF(N196="nulová",J196,0)</f>
        <v>0</v>
      </c>
      <c r="BJ196" s="16" t="s">
        <v>74</v>
      </c>
      <c r="BK196" s="135">
        <f>ROUND(I196*H196,2)</f>
        <v>0</v>
      </c>
      <c r="BL196" s="16" t="s">
        <v>116</v>
      </c>
      <c r="BM196" s="134" t="s">
        <v>229</v>
      </c>
    </row>
    <row r="197" spans="2:51" s="12" customFormat="1" ht="12">
      <c r="B197" s="136"/>
      <c r="D197" s="137" t="s">
        <v>118</v>
      </c>
      <c r="E197" s="138" t="s">
        <v>1</v>
      </c>
      <c r="F197" s="139" t="s">
        <v>361</v>
      </c>
      <c r="H197" s="138" t="s">
        <v>1</v>
      </c>
      <c r="L197" s="136"/>
      <c r="M197" s="140"/>
      <c r="T197" s="141"/>
      <c r="AT197" s="138" t="s">
        <v>118</v>
      </c>
      <c r="AU197" s="138" t="s">
        <v>76</v>
      </c>
      <c r="AV197" s="12" t="s">
        <v>74</v>
      </c>
      <c r="AW197" s="12" t="s">
        <v>23</v>
      </c>
      <c r="AX197" s="12" t="s">
        <v>66</v>
      </c>
      <c r="AY197" s="138" t="s">
        <v>110</v>
      </c>
    </row>
    <row r="198" spans="2:51" s="13" customFormat="1" ht="12">
      <c r="B198" s="142"/>
      <c r="D198" s="137" t="s">
        <v>118</v>
      </c>
      <c r="E198" s="143" t="s">
        <v>1</v>
      </c>
      <c r="F198" s="144"/>
      <c r="H198" s="145">
        <v>60.4</v>
      </c>
      <c r="L198" s="142"/>
      <c r="M198" s="146"/>
      <c r="T198" s="147"/>
      <c r="AT198" s="143" t="s">
        <v>118</v>
      </c>
      <c r="AU198" s="143" t="s">
        <v>76</v>
      </c>
      <c r="AV198" s="13" t="s">
        <v>76</v>
      </c>
      <c r="AW198" s="13" t="s">
        <v>23</v>
      </c>
      <c r="AX198" s="13" t="s">
        <v>66</v>
      </c>
      <c r="AY198" s="143" t="s">
        <v>110</v>
      </c>
    </row>
    <row r="199" spans="2:51" s="12" customFormat="1" ht="12">
      <c r="B199" s="136"/>
      <c r="D199" s="137" t="s">
        <v>118</v>
      </c>
      <c r="E199" s="138" t="s">
        <v>1</v>
      </c>
      <c r="F199" s="139" t="s">
        <v>232</v>
      </c>
      <c r="H199" s="138" t="s">
        <v>1</v>
      </c>
      <c r="L199" s="136"/>
      <c r="M199" s="140"/>
      <c r="T199" s="141"/>
      <c r="AT199" s="138" t="s">
        <v>118</v>
      </c>
      <c r="AU199" s="138" t="s">
        <v>76</v>
      </c>
      <c r="AV199" s="12" t="s">
        <v>74</v>
      </c>
      <c r="AW199" s="12" t="s">
        <v>23</v>
      </c>
      <c r="AX199" s="12" t="s">
        <v>66</v>
      </c>
      <c r="AY199" s="138" t="s">
        <v>110</v>
      </c>
    </row>
    <row r="200" spans="2:51" s="13" customFormat="1" ht="12">
      <c r="B200" s="142"/>
      <c r="D200" s="137" t="s">
        <v>118</v>
      </c>
      <c r="E200" s="143" t="s">
        <v>1</v>
      </c>
      <c r="F200" s="144"/>
      <c r="H200" s="145">
        <v>39</v>
      </c>
      <c r="L200" s="142"/>
      <c r="M200" s="146"/>
      <c r="T200" s="147"/>
      <c r="AT200" s="143" t="s">
        <v>118</v>
      </c>
      <c r="AU200" s="143" t="s">
        <v>76</v>
      </c>
      <c r="AV200" s="13" t="s">
        <v>76</v>
      </c>
      <c r="AW200" s="13" t="s">
        <v>23</v>
      </c>
      <c r="AX200" s="13" t="s">
        <v>66</v>
      </c>
      <c r="AY200" s="143" t="s">
        <v>110</v>
      </c>
    </row>
    <row r="201" spans="2:51" s="12" customFormat="1" ht="12">
      <c r="B201" s="136"/>
      <c r="D201" s="137" t="s">
        <v>118</v>
      </c>
      <c r="E201" s="138" t="s">
        <v>1</v>
      </c>
      <c r="F201" s="139" t="s">
        <v>234</v>
      </c>
      <c r="H201" s="138" t="s">
        <v>1</v>
      </c>
      <c r="L201" s="136"/>
      <c r="M201" s="140"/>
      <c r="T201" s="141"/>
      <c r="AT201" s="138" t="s">
        <v>118</v>
      </c>
      <c r="AU201" s="138" t="s">
        <v>76</v>
      </c>
      <c r="AV201" s="12" t="s">
        <v>74</v>
      </c>
      <c r="AW201" s="12" t="s">
        <v>23</v>
      </c>
      <c r="AX201" s="12" t="s">
        <v>66</v>
      </c>
      <c r="AY201" s="138" t="s">
        <v>110</v>
      </c>
    </row>
    <row r="202" spans="2:51" s="13" customFormat="1" ht="12">
      <c r="B202" s="142"/>
      <c r="D202" s="137" t="s">
        <v>118</v>
      </c>
      <c r="E202" s="143" t="s">
        <v>1</v>
      </c>
      <c r="F202" s="144"/>
      <c r="H202" s="145">
        <v>14</v>
      </c>
      <c r="L202" s="142"/>
      <c r="M202" s="146"/>
      <c r="T202" s="147"/>
      <c r="AT202" s="143" t="s">
        <v>118</v>
      </c>
      <c r="AU202" s="143" t="s">
        <v>76</v>
      </c>
      <c r="AV202" s="13" t="s">
        <v>76</v>
      </c>
      <c r="AW202" s="13" t="s">
        <v>23</v>
      </c>
      <c r="AX202" s="13" t="s">
        <v>66</v>
      </c>
      <c r="AY202" s="143" t="s">
        <v>110</v>
      </c>
    </row>
    <row r="203" spans="2:51" s="14" customFormat="1" ht="12">
      <c r="B203" s="148"/>
      <c r="D203" s="137" t="s">
        <v>118</v>
      </c>
      <c r="E203" s="149" t="s">
        <v>1</v>
      </c>
      <c r="F203" s="150" t="s">
        <v>121</v>
      </c>
      <c r="H203" s="151">
        <v>657</v>
      </c>
      <c r="L203" s="148"/>
      <c r="M203" s="152"/>
      <c r="T203" s="153"/>
      <c r="AT203" s="149" t="s">
        <v>118</v>
      </c>
      <c r="AU203" s="149" t="s">
        <v>76</v>
      </c>
      <c r="AV203" s="14" t="s">
        <v>116</v>
      </c>
      <c r="AW203" s="14" t="s">
        <v>23</v>
      </c>
      <c r="AX203" s="14" t="s">
        <v>74</v>
      </c>
      <c r="AY203" s="149" t="s">
        <v>110</v>
      </c>
    </row>
    <row r="204" spans="2:65" s="1" customFormat="1" ht="24.2" customHeight="1">
      <c r="B204" s="123"/>
      <c r="C204" s="124" t="s">
        <v>235</v>
      </c>
      <c r="D204" s="124" t="s">
        <v>112</v>
      </c>
      <c r="E204" s="125" t="s">
        <v>236</v>
      </c>
      <c r="F204" s="126" t="s">
        <v>237</v>
      </c>
      <c r="G204" s="127" t="s">
        <v>160</v>
      </c>
      <c r="H204" s="128">
        <v>657</v>
      </c>
      <c r="I204" s="173"/>
      <c r="J204" s="128">
        <f>ROUND(I204*H204,2)</f>
        <v>0</v>
      </c>
      <c r="K204" s="129"/>
      <c r="L204" s="28"/>
      <c r="M204" s="130" t="s">
        <v>1</v>
      </c>
      <c r="N204" s="131" t="s">
        <v>31</v>
      </c>
      <c r="O204" s="132">
        <v>0.035</v>
      </c>
      <c r="P204" s="132">
        <f>O204*H204</f>
        <v>22.995</v>
      </c>
      <c r="Q204" s="132">
        <v>0</v>
      </c>
      <c r="R204" s="132">
        <f>Q204*H204</f>
        <v>0</v>
      </c>
      <c r="S204" s="132">
        <v>0</v>
      </c>
      <c r="T204" s="133">
        <f>S204*H204</f>
        <v>0</v>
      </c>
      <c r="AR204" s="134" t="s">
        <v>116</v>
      </c>
      <c r="AT204" s="134" t="s">
        <v>112</v>
      </c>
      <c r="AU204" s="134" t="s">
        <v>76</v>
      </c>
      <c r="AY204" s="16" t="s">
        <v>110</v>
      </c>
      <c r="BE204" s="135">
        <f>IF(N204="základní",J204,0)</f>
        <v>0</v>
      </c>
      <c r="BF204" s="135">
        <f>IF(N204="snížená",J204,0)</f>
        <v>0</v>
      </c>
      <c r="BG204" s="135">
        <f>IF(N204="zákl. přenesená",J204,0)</f>
        <v>0</v>
      </c>
      <c r="BH204" s="135">
        <f>IF(N204="sníž. přenesená",J204,0)</f>
        <v>0</v>
      </c>
      <c r="BI204" s="135">
        <f>IF(N204="nulová",J204,0)</f>
        <v>0</v>
      </c>
      <c r="BJ204" s="16" t="s">
        <v>74</v>
      </c>
      <c r="BK204" s="135">
        <f>ROUND(I204*H204,2)</f>
        <v>0</v>
      </c>
      <c r="BL204" s="16" t="s">
        <v>116</v>
      </c>
      <c r="BM204" s="134" t="s">
        <v>238</v>
      </c>
    </row>
    <row r="205" spans="2:51" s="12" customFormat="1" ht="12">
      <c r="B205" s="136"/>
      <c r="D205" s="137" t="s">
        <v>118</v>
      </c>
      <c r="E205" s="138" t="s">
        <v>1</v>
      </c>
      <c r="F205" s="139" t="s">
        <v>232</v>
      </c>
      <c r="H205" s="138" t="s">
        <v>1</v>
      </c>
      <c r="L205" s="136"/>
      <c r="M205" s="140"/>
      <c r="T205" s="141"/>
      <c r="AT205" s="138" t="s">
        <v>118</v>
      </c>
      <c r="AU205" s="138" t="s">
        <v>76</v>
      </c>
      <c r="AV205" s="12" t="s">
        <v>74</v>
      </c>
      <c r="AW205" s="12" t="s">
        <v>23</v>
      </c>
      <c r="AX205" s="12" t="s">
        <v>66</v>
      </c>
      <c r="AY205" s="138" t="s">
        <v>110</v>
      </c>
    </row>
    <row r="206" spans="2:51" s="13" customFormat="1" ht="12">
      <c r="B206" s="142"/>
      <c r="D206" s="137" t="s">
        <v>118</v>
      </c>
      <c r="E206" s="143" t="s">
        <v>1</v>
      </c>
      <c r="F206" s="144" t="s">
        <v>233</v>
      </c>
      <c r="H206" s="145">
        <v>39</v>
      </c>
      <c r="L206" s="142"/>
      <c r="M206" s="146"/>
      <c r="T206" s="147"/>
      <c r="AT206" s="143" t="s">
        <v>118</v>
      </c>
      <c r="AU206" s="143" t="s">
        <v>76</v>
      </c>
      <c r="AV206" s="13" t="s">
        <v>76</v>
      </c>
      <c r="AW206" s="13" t="s">
        <v>23</v>
      </c>
      <c r="AX206" s="13" t="s">
        <v>74</v>
      </c>
      <c r="AY206" s="143" t="s">
        <v>110</v>
      </c>
    </row>
    <row r="207" spans="2:65" s="1" customFormat="1" ht="33" customHeight="1">
      <c r="B207" s="123"/>
      <c r="C207" s="124" t="s">
        <v>239</v>
      </c>
      <c r="D207" s="124" t="s">
        <v>112</v>
      </c>
      <c r="E207" s="125" t="s">
        <v>240</v>
      </c>
      <c r="F207" s="126" t="s">
        <v>355</v>
      </c>
      <c r="G207" s="127" t="s">
        <v>160</v>
      </c>
      <c r="H207" s="128">
        <v>657</v>
      </c>
      <c r="I207" s="173"/>
      <c r="J207" s="128">
        <f>ROUND(I207*H207,2)</f>
        <v>0</v>
      </c>
      <c r="K207" s="129"/>
      <c r="L207" s="28"/>
      <c r="M207" s="130" t="s">
        <v>1</v>
      </c>
      <c r="N207" s="131" t="s">
        <v>31</v>
      </c>
      <c r="O207" s="132">
        <v>0.028</v>
      </c>
      <c r="P207" s="132">
        <f>O207*H207</f>
        <v>18.396</v>
      </c>
      <c r="Q207" s="132">
        <v>0</v>
      </c>
      <c r="R207" s="132">
        <f>Q207*H207</f>
        <v>0</v>
      </c>
      <c r="S207" s="132">
        <v>0</v>
      </c>
      <c r="T207" s="133">
        <f>S207*H207</f>
        <v>0</v>
      </c>
      <c r="AR207" s="134" t="s">
        <v>116</v>
      </c>
      <c r="AT207" s="134" t="s">
        <v>112</v>
      </c>
      <c r="AU207" s="134" t="s">
        <v>76</v>
      </c>
      <c r="AY207" s="16" t="s">
        <v>110</v>
      </c>
      <c r="BE207" s="135">
        <f>IF(N207="základní",J207,0)</f>
        <v>0</v>
      </c>
      <c r="BF207" s="135">
        <f>IF(N207="snížená",J207,0)</f>
        <v>0</v>
      </c>
      <c r="BG207" s="135">
        <f>IF(N207="zákl. přenesená",J207,0)</f>
        <v>0</v>
      </c>
      <c r="BH207" s="135">
        <f>IF(N207="sníž. přenesená",J207,0)</f>
        <v>0</v>
      </c>
      <c r="BI207" s="135">
        <f>IF(N207="nulová",J207,0)</f>
        <v>0</v>
      </c>
      <c r="BJ207" s="16" t="s">
        <v>74</v>
      </c>
      <c r="BK207" s="135">
        <f>ROUND(I207*H207,2)</f>
        <v>0</v>
      </c>
      <c r="BL207" s="16" t="s">
        <v>116</v>
      </c>
      <c r="BM207" s="134" t="s">
        <v>241</v>
      </c>
    </row>
    <row r="208" spans="2:51" s="12" customFormat="1" ht="12">
      <c r="B208" s="136"/>
      <c r="D208" s="137" t="s">
        <v>118</v>
      </c>
      <c r="E208" s="138" t="s">
        <v>1</v>
      </c>
      <c r="F208" s="139" t="s">
        <v>230</v>
      </c>
      <c r="H208" s="138" t="s">
        <v>1</v>
      </c>
      <c r="L208" s="136"/>
      <c r="M208" s="140"/>
      <c r="T208" s="141"/>
      <c r="AT208" s="138" t="s">
        <v>118</v>
      </c>
      <c r="AU208" s="138" t="s">
        <v>76</v>
      </c>
      <c r="AV208" s="12" t="s">
        <v>74</v>
      </c>
      <c r="AW208" s="12" t="s">
        <v>23</v>
      </c>
      <c r="AX208" s="12" t="s">
        <v>66</v>
      </c>
      <c r="AY208" s="138" t="s">
        <v>110</v>
      </c>
    </row>
    <row r="209" spans="2:51" s="13" customFormat="1" ht="12">
      <c r="B209" s="142"/>
      <c r="D209" s="137" t="s">
        <v>118</v>
      </c>
      <c r="E209" s="143" t="s">
        <v>1</v>
      </c>
      <c r="F209" s="144" t="s">
        <v>231</v>
      </c>
      <c r="H209" s="145">
        <v>1090</v>
      </c>
      <c r="L209" s="142"/>
      <c r="M209" s="146"/>
      <c r="T209" s="147"/>
      <c r="AT209" s="143" t="s">
        <v>118</v>
      </c>
      <c r="AU209" s="143" t="s">
        <v>76</v>
      </c>
      <c r="AV209" s="13" t="s">
        <v>76</v>
      </c>
      <c r="AW209" s="13" t="s">
        <v>23</v>
      </c>
      <c r="AX209" s="13" t="s">
        <v>74</v>
      </c>
      <c r="AY209" s="143" t="s">
        <v>110</v>
      </c>
    </row>
    <row r="210" spans="2:65" s="1" customFormat="1" ht="33" customHeight="1">
      <c r="B210" s="123"/>
      <c r="C210" s="124" t="s">
        <v>242</v>
      </c>
      <c r="D210" s="124" t="s">
        <v>112</v>
      </c>
      <c r="E210" s="125" t="s">
        <v>243</v>
      </c>
      <c r="F210" s="126" t="s">
        <v>244</v>
      </c>
      <c r="G210" s="127" t="s">
        <v>160</v>
      </c>
      <c r="H210" s="128">
        <v>671</v>
      </c>
      <c r="I210" s="173"/>
      <c r="J210" s="128">
        <f>ROUND(I210*H210,2)</f>
        <v>0</v>
      </c>
      <c r="K210" s="129"/>
      <c r="L210" s="28"/>
      <c r="M210" s="130" t="s">
        <v>1</v>
      </c>
      <c r="N210" s="131" t="s">
        <v>31</v>
      </c>
      <c r="O210" s="132">
        <v>0.016</v>
      </c>
      <c r="P210" s="132">
        <f>O210*H210</f>
        <v>10.736</v>
      </c>
      <c r="Q210" s="132">
        <v>0</v>
      </c>
      <c r="R210" s="132">
        <f>Q210*H210</f>
        <v>0</v>
      </c>
      <c r="S210" s="132">
        <v>0</v>
      </c>
      <c r="T210" s="133">
        <f>S210*H210</f>
        <v>0</v>
      </c>
      <c r="AR210" s="134" t="s">
        <v>116</v>
      </c>
      <c r="AT210" s="134" t="s">
        <v>112</v>
      </c>
      <c r="AU210" s="134" t="s">
        <v>76</v>
      </c>
      <c r="AY210" s="16" t="s">
        <v>110</v>
      </c>
      <c r="BE210" s="135">
        <f>IF(N210="základní",J210,0)</f>
        <v>0</v>
      </c>
      <c r="BF210" s="135">
        <f>IF(N210="snížená",J210,0)</f>
        <v>0</v>
      </c>
      <c r="BG210" s="135">
        <f>IF(N210="zákl. přenesená",J210,0)</f>
        <v>0</v>
      </c>
      <c r="BH210" s="135">
        <f>IF(N210="sníž. přenesená",J210,0)</f>
        <v>0</v>
      </c>
      <c r="BI210" s="135">
        <f>IF(N210="nulová",J210,0)</f>
        <v>0</v>
      </c>
      <c r="BJ210" s="16" t="s">
        <v>74</v>
      </c>
      <c r="BK210" s="135">
        <f>ROUND(I210*H210,2)</f>
        <v>0</v>
      </c>
      <c r="BL210" s="16" t="s">
        <v>116</v>
      </c>
      <c r="BM210" s="134" t="s">
        <v>245</v>
      </c>
    </row>
    <row r="211" spans="2:51" s="12" customFormat="1" ht="12">
      <c r="B211" s="136"/>
      <c r="D211" s="137" t="s">
        <v>118</v>
      </c>
      <c r="E211" s="138" t="s">
        <v>1</v>
      </c>
      <c r="F211" s="139" t="s">
        <v>230</v>
      </c>
      <c r="H211" s="138" t="s">
        <v>1</v>
      </c>
      <c r="L211" s="136"/>
      <c r="M211" s="140"/>
      <c r="T211" s="141"/>
      <c r="AT211" s="138" t="s">
        <v>118</v>
      </c>
      <c r="AU211" s="138" t="s">
        <v>76</v>
      </c>
      <c r="AV211" s="12" t="s">
        <v>74</v>
      </c>
      <c r="AW211" s="12" t="s">
        <v>23</v>
      </c>
      <c r="AX211" s="12" t="s">
        <v>66</v>
      </c>
      <c r="AY211" s="138" t="s">
        <v>110</v>
      </c>
    </row>
    <row r="212" spans="2:51" s="13" customFormat="1" ht="12">
      <c r="B212" s="142"/>
      <c r="D212" s="137" t="s">
        <v>118</v>
      </c>
      <c r="E212" s="143" t="s">
        <v>1</v>
      </c>
      <c r="F212" s="144"/>
      <c r="H212" s="145"/>
      <c r="L212" s="142"/>
      <c r="M212" s="146"/>
      <c r="T212" s="147"/>
      <c r="AT212" s="143" t="s">
        <v>118</v>
      </c>
      <c r="AU212" s="143" t="s">
        <v>76</v>
      </c>
      <c r="AV212" s="13" t="s">
        <v>76</v>
      </c>
      <c r="AW212" s="13" t="s">
        <v>23</v>
      </c>
      <c r="AX212" s="13" t="s">
        <v>74</v>
      </c>
      <c r="AY212" s="143" t="s">
        <v>110</v>
      </c>
    </row>
    <row r="213" spans="2:65" s="1" customFormat="1" ht="24.2" customHeight="1">
      <c r="B213" s="123"/>
      <c r="C213" s="124" t="s">
        <v>246</v>
      </c>
      <c r="D213" s="124" t="s">
        <v>112</v>
      </c>
      <c r="E213" s="125" t="s">
        <v>247</v>
      </c>
      <c r="F213" s="126" t="s">
        <v>248</v>
      </c>
      <c r="G213" s="127" t="s">
        <v>160</v>
      </c>
      <c r="H213" s="128">
        <v>0</v>
      </c>
      <c r="I213" s="173"/>
      <c r="J213" s="128">
        <f>ROUND(I213*H213,2)</f>
        <v>0</v>
      </c>
      <c r="K213" s="129"/>
      <c r="L213" s="28"/>
      <c r="M213" s="130" t="s">
        <v>1</v>
      </c>
      <c r="N213" s="131" t="s">
        <v>31</v>
      </c>
      <c r="O213" s="132">
        <v>0.757</v>
      </c>
      <c r="P213" s="132">
        <f>O213*H213</f>
        <v>0</v>
      </c>
      <c r="Q213" s="132">
        <v>0.11162</v>
      </c>
      <c r="R213" s="132">
        <f>Q213*H213</f>
        <v>0</v>
      </c>
      <c r="S213" s="132">
        <v>0</v>
      </c>
      <c r="T213" s="133">
        <f>S213*H213</f>
        <v>0</v>
      </c>
      <c r="AR213" s="134" t="s">
        <v>116</v>
      </c>
      <c r="AT213" s="134" t="s">
        <v>112</v>
      </c>
      <c r="AU213" s="134" t="s">
        <v>76</v>
      </c>
      <c r="AY213" s="16" t="s">
        <v>110</v>
      </c>
      <c r="BE213" s="135">
        <f>IF(N213="základní",J213,0)</f>
        <v>0</v>
      </c>
      <c r="BF213" s="135">
        <f>IF(N213="snížená",J213,0)</f>
        <v>0</v>
      </c>
      <c r="BG213" s="135">
        <f>IF(N213="zákl. přenesená",J213,0)</f>
        <v>0</v>
      </c>
      <c r="BH213" s="135">
        <f>IF(N213="sníž. přenesená",J213,0)</f>
        <v>0</v>
      </c>
      <c r="BI213" s="135">
        <f>IF(N213="nulová",J213,0)</f>
        <v>0</v>
      </c>
      <c r="BJ213" s="16" t="s">
        <v>74</v>
      </c>
      <c r="BK213" s="135">
        <f>ROUND(I213*H213,2)</f>
        <v>0</v>
      </c>
      <c r="BL213" s="16" t="s">
        <v>116</v>
      </c>
      <c r="BM213" s="134" t="s">
        <v>249</v>
      </c>
    </row>
    <row r="214" spans="2:51" s="12" customFormat="1" ht="12">
      <c r="B214" s="136"/>
      <c r="D214" s="137" t="s">
        <v>118</v>
      </c>
      <c r="E214" s="138" t="s">
        <v>1</v>
      </c>
      <c r="F214" s="139" t="s">
        <v>232</v>
      </c>
      <c r="H214" s="138" t="s">
        <v>1</v>
      </c>
      <c r="L214" s="136"/>
      <c r="M214" s="140"/>
      <c r="T214" s="141"/>
      <c r="AT214" s="138" t="s">
        <v>118</v>
      </c>
      <c r="AU214" s="138" t="s">
        <v>76</v>
      </c>
      <c r="AV214" s="12" t="s">
        <v>74</v>
      </c>
      <c r="AW214" s="12" t="s">
        <v>23</v>
      </c>
      <c r="AX214" s="12" t="s">
        <v>66</v>
      </c>
      <c r="AY214" s="138" t="s">
        <v>110</v>
      </c>
    </row>
    <row r="215" spans="2:51" s="13" customFormat="1" ht="12">
      <c r="B215" s="142"/>
      <c r="D215" s="137" t="s">
        <v>118</v>
      </c>
      <c r="E215" s="143" t="s">
        <v>1</v>
      </c>
      <c r="F215" s="144"/>
      <c r="H215" s="145"/>
      <c r="L215" s="142"/>
      <c r="M215" s="146"/>
      <c r="T215" s="147"/>
      <c r="AT215" s="143" t="s">
        <v>118</v>
      </c>
      <c r="AU215" s="143" t="s">
        <v>76</v>
      </c>
      <c r="AV215" s="13" t="s">
        <v>76</v>
      </c>
      <c r="AW215" s="13" t="s">
        <v>23</v>
      </c>
      <c r="AX215" s="13" t="s">
        <v>74</v>
      </c>
      <c r="AY215" s="143" t="s">
        <v>110</v>
      </c>
    </row>
    <row r="216" spans="2:65" s="1" customFormat="1" ht="21.75" customHeight="1">
      <c r="B216" s="123"/>
      <c r="C216" s="154" t="s">
        <v>250</v>
      </c>
      <c r="D216" s="154" t="s">
        <v>169</v>
      </c>
      <c r="E216" s="155" t="s">
        <v>251</v>
      </c>
      <c r="F216" s="156" t="s">
        <v>252</v>
      </c>
      <c r="G216" s="157" t="s">
        <v>160</v>
      </c>
      <c r="H216" s="158">
        <v>0</v>
      </c>
      <c r="I216" s="174"/>
      <c r="J216" s="158">
        <f>ROUND(I216*H216,2)</f>
        <v>0</v>
      </c>
      <c r="K216" s="159"/>
      <c r="L216" s="160"/>
      <c r="M216" s="161" t="s">
        <v>1</v>
      </c>
      <c r="N216" s="162" t="s">
        <v>31</v>
      </c>
      <c r="O216" s="132">
        <v>0</v>
      </c>
      <c r="P216" s="132">
        <f>O216*H216</f>
        <v>0</v>
      </c>
      <c r="Q216" s="132">
        <v>0.15</v>
      </c>
      <c r="R216" s="132">
        <f>Q216*H216</f>
        <v>0</v>
      </c>
      <c r="S216" s="132">
        <v>0</v>
      </c>
      <c r="T216" s="133">
        <f>S216*H216</f>
        <v>0</v>
      </c>
      <c r="AR216" s="134" t="s">
        <v>151</v>
      </c>
      <c r="AT216" s="134" t="s">
        <v>169</v>
      </c>
      <c r="AU216" s="134" t="s">
        <v>76</v>
      </c>
      <c r="AY216" s="16" t="s">
        <v>110</v>
      </c>
      <c r="BE216" s="135">
        <f>IF(N216="základní",J216,0)</f>
        <v>0</v>
      </c>
      <c r="BF216" s="135">
        <f>IF(N216="snížená",J216,0)</f>
        <v>0</v>
      </c>
      <c r="BG216" s="135">
        <f>IF(N216="zákl. přenesená",J216,0)</f>
        <v>0</v>
      </c>
      <c r="BH216" s="135">
        <f>IF(N216="sníž. přenesená",J216,0)</f>
        <v>0</v>
      </c>
      <c r="BI216" s="135">
        <f>IF(N216="nulová",J216,0)</f>
        <v>0</v>
      </c>
      <c r="BJ216" s="16" t="s">
        <v>74</v>
      </c>
      <c r="BK216" s="135">
        <f>ROUND(I216*H216,2)</f>
        <v>0</v>
      </c>
      <c r="BL216" s="16" t="s">
        <v>116</v>
      </c>
      <c r="BM216" s="134" t="s">
        <v>253</v>
      </c>
    </row>
    <row r="217" spans="2:51" s="13" customFormat="1" ht="12">
      <c r="B217" s="142"/>
      <c r="D217" s="137" t="s">
        <v>118</v>
      </c>
      <c r="E217" s="143" t="s">
        <v>1</v>
      </c>
      <c r="F217" s="144"/>
      <c r="H217" s="145"/>
      <c r="L217" s="142"/>
      <c r="M217" s="146"/>
      <c r="T217" s="147"/>
      <c r="AT217" s="143" t="s">
        <v>118</v>
      </c>
      <c r="AU217" s="143" t="s">
        <v>76</v>
      </c>
      <c r="AV217" s="13" t="s">
        <v>76</v>
      </c>
      <c r="AW217" s="13" t="s">
        <v>23</v>
      </c>
      <c r="AX217" s="13" t="s">
        <v>74</v>
      </c>
      <c r="AY217" s="143" t="s">
        <v>110</v>
      </c>
    </row>
    <row r="218" spans="2:65" s="1" customFormat="1" ht="24.2" customHeight="1">
      <c r="B218" s="123"/>
      <c r="C218" s="124" t="s">
        <v>254</v>
      </c>
      <c r="D218" s="124" t="s">
        <v>112</v>
      </c>
      <c r="E218" s="125" t="s">
        <v>255</v>
      </c>
      <c r="F218" s="126" t="s">
        <v>256</v>
      </c>
      <c r="G218" s="127" t="s">
        <v>160</v>
      </c>
      <c r="H218" s="128">
        <v>0</v>
      </c>
      <c r="I218" s="173"/>
      <c r="J218" s="128">
        <f>ROUND(I218*H218,2)</f>
        <v>0</v>
      </c>
      <c r="K218" s="129"/>
      <c r="L218" s="28"/>
      <c r="M218" s="130" t="s">
        <v>1</v>
      </c>
      <c r="N218" s="131" t="s">
        <v>31</v>
      </c>
      <c r="O218" s="132">
        <v>0.636</v>
      </c>
      <c r="P218" s="132">
        <f>O218*H218</f>
        <v>0</v>
      </c>
      <c r="Q218" s="132">
        <v>0.098</v>
      </c>
      <c r="R218" s="132">
        <f>Q218*H218</f>
        <v>0</v>
      </c>
      <c r="S218" s="132">
        <v>0</v>
      </c>
      <c r="T218" s="133">
        <f>S218*H218</f>
        <v>0</v>
      </c>
      <c r="AR218" s="134" t="s">
        <v>116</v>
      </c>
      <c r="AT218" s="134" t="s">
        <v>112</v>
      </c>
      <c r="AU218" s="134" t="s">
        <v>76</v>
      </c>
      <c r="AY218" s="16" t="s">
        <v>110</v>
      </c>
      <c r="BE218" s="135">
        <f>IF(N218="základní",J218,0)</f>
        <v>0</v>
      </c>
      <c r="BF218" s="135">
        <f>IF(N218="snížená",J218,0)</f>
        <v>0</v>
      </c>
      <c r="BG218" s="135">
        <f>IF(N218="zákl. přenesená",J218,0)</f>
        <v>0</v>
      </c>
      <c r="BH218" s="135">
        <f>IF(N218="sníž. přenesená",J218,0)</f>
        <v>0</v>
      </c>
      <c r="BI218" s="135">
        <f>IF(N218="nulová",J218,0)</f>
        <v>0</v>
      </c>
      <c r="BJ218" s="16" t="s">
        <v>74</v>
      </c>
      <c r="BK218" s="135">
        <f>ROUND(I218*H218,2)</f>
        <v>0</v>
      </c>
      <c r="BL218" s="16" t="s">
        <v>116</v>
      </c>
      <c r="BM218" s="134" t="s">
        <v>257</v>
      </c>
    </row>
    <row r="219" spans="2:51" s="12" customFormat="1" ht="12">
      <c r="B219" s="136"/>
      <c r="D219" s="137" t="s">
        <v>118</v>
      </c>
      <c r="E219" s="138" t="s">
        <v>1</v>
      </c>
      <c r="F219" s="139" t="s">
        <v>356</v>
      </c>
      <c r="H219" s="138" t="s">
        <v>1</v>
      </c>
      <c r="L219" s="136"/>
      <c r="M219" s="140"/>
      <c r="T219" s="141"/>
      <c r="AT219" s="138" t="s">
        <v>118</v>
      </c>
      <c r="AU219" s="138" t="s">
        <v>76</v>
      </c>
      <c r="AV219" s="12" t="s">
        <v>74</v>
      </c>
      <c r="AW219" s="12" t="s">
        <v>23</v>
      </c>
      <c r="AX219" s="12" t="s">
        <v>66</v>
      </c>
      <c r="AY219" s="138" t="s">
        <v>110</v>
      </c>
    </row>
    <row r="220" spans="2:51" s="13" customFormat="1" ht="12">
      <c r="B220" s="142"/>
      <c r="D220" s="137" t="s">
        <v>118</v>
      </c>
      <c r="E220" s="143" t="s">
        <v>1</v>
      </c>
      <c r="F220" s="144"/>
      <c r="H220" s="145"/>
      <c r="L220" s="142"/>
      <c r="M220" s="146"/>
      <c r="T220" s="147"/>
      <c r="AT220" s="143" t="s">
        <v>118</v>
      </c>
      <c r="AU220" s="143" t="s">
        <v>76</v>
      </c>
      <c r="AV220" s="13" t="s">
        <v>76</v>
      </c>
      <c r="AW220" s="13" t="s">
        <v>23</v>
      </c>
      <c r="AX220" s="13" t="s">
        <v>74</v>
      </c>
      <c r="AY220" s="143" t="s">
        <v>110</v>
      </c>
    </row>
    <row r="221" spans="2:65" s="1" customFormat="1" ht="16.5" customHeight="1">
      <c r="B221" s="123"/>
      <c r="C221" s="154" t="s">
        <v>258</v>
      </c>
      <c r="D221" s="154" t="s">
        <v>169</v>
      </c>
      <c r="E221" s="155" t="s">
        <v>259</v>
      </c>
      <c r="F221" s="156" t="s">
        <v>260</v>
      </c>
      <c r="G221" s="157" t="s">
        <v>160</v>
      </c>
      <c r="H221" s="158">
        <v>0</v>
      </c>
      <c r="I221" s="174"/>
      <c r="J221" s="158">
        <f>ROUND(I221*H221,2)</f>
        <v>0</v>
      </c>
      <c r="K221" s="159"/>
      <c r="L221" s="160"/>
      <c r="M221" s="161" t="s">
        <v>1</v>
      </c>
      <c r="N221" s="162" t="s">
        <v>31</v>
      </c>
      <c r="O221" s="132">
        <v>0</v>
      </c>
      <c r="P221" s="132">
        <f>O221*H221</f>
        <v>0</v>
      </c>
      <c r="Q221" s="132">
        <v>0.027</v>
      </c>
      <c r="R221" s="132">
        <f>Q221*H221</f>
        <v>0</v>
      </c>
      <c r="S221" s="132">
        <v>0</v>
      </c>
      <c r="T221" s="133">
        <f>S221*H221</f>
        <v>0</v>
      </c>
      <c r="AR221" s="134" t="s">
        <v>151</v>
      </c>
      <c r="AT221" s="134" t="s">
        <v>169</v>
      </c>
      <c r="AU221" s="134" t="s">
        <v>76</v>
      </c>
      <c r="AY221" s="16" t="s">
        <v>110</v>
      </c>
      <c r="BE221" s="135">
        <f>IF(N221="základní",J221,0)</f>
        <v>0</v>
      </c>
      <c r="BF221" s="135">
        <f>IF(N221="snížená",J221,0)</f>
        <v>0</v>
      </c>
      <c r="BG221" s="135">
        <f>IF(N221="zákl. přenesená",J221,0)</f>
        <v>0</v>
      </c>
      <c r="BH221" s="135">
        <f>IF(N221="sníž. přenesená",J221,0)</f>
        <v>0</v>
      </c>
      <c r="BI221" s="135">
        <f>IF(N221="nulová",J221,0)</f>
        <v>0</v>
      </c>
      <c r="BJ221" s="16" t="s">
        <v>74</v>
      </c>
      <c r="BK221" s="135">
        <f>ROUND(I221*H221,2)</f>
        <v>0</v>
      </c>
      <c r="BL221" s="16" t="s">
        <v>116</v>
      </c>
      <c r="BM221" s="134" t="s">
        <v>261</v>
      </c>
    </row>
    <row r="222" spans="2:51" s="13" customFormat="1" ht="12">
      <c r="B222" s="142"/>
      <c r="D222" s="137" t="s">
        <v>118</v>
      </c>
      <c r="E222" s="143" t="s">
        <v>1</v>
      </c>
      <c r="F222" s="144"/>
      <c r="H222" s="145"/>
      <c r="L222" s="142"/>
      <c r="M222" s="146"/>
      <c r="T222" s="147"/>
      <c r="AT222" s="143" t="s">
        <v>118</v>
      </c>
      <c r="AU222" s="143" t="s">
        <v>76</v>
      </c>
      <c r="AV222" s="13" t="s">
        <v>76</v>
      </c>
      <c r="AW222" s="13" t="s">
        <v>23</v>
      </c>
      <c r="AX222" s="13" t="s">
        <v>74</v>
      </c>
      <c r="AY222" s="143" t="s">
        <v>110</v>
      </c>
    </row>
    <row r="223" spans="2:65" s="1" customFormat="1" ht="24.2" customHeight="1">
      <c r="B223" s="123"/>
      <c r="C223" s="124" t="s">
        <v>262</v>
      </c>
      <c r="D223" s="124" t="s">
        <v>112</v>
      </c>
      <c r="E223" s="125" t="s">
        <v>263</v>
      </c>
      <c r="F223" s="126" t="s">
        <v>264</v>
      </c>
      <c r="G223" s="127" t="s">
        <v>160</v>
      </c>
      <c r="H223" s="128">
        <v>0</v>
      </c>
      <c r="I223" s="173"/>
      <c r="J223" s="128">
        <f>ROUND(I223*H223,2)</f>
        <v>0</v>
      </c>
      <c r="K223" s="129"/>
      <c r="L223" s="28"/>
      <c r="M223" s="130" t="s">
        <v>1</v>
      </c>
      <c r="N223" s="131" t="s">
        <v>31</v>
      </c>
      <c r="O223" s="132">
        <v>0.037</v>
      </c>
      <c r="P223" s="132">
        <f>O223*H223</f>
        <v>0</v>
      </c>
      <c r="Q223" s="132">
        <v>0.408</v>
      </c>
      <c r="R223" s="132">
        <f>Q223*H223</f>
        <v>0</v>
      </c>
      <c r="S223" s="132">
        <v>0</v>
      </c>
      <c r="T223" s="133">
        <f>S223*H223</f>
        <v>0</v>
      </c>
      <c r="AR223" s="134" t="s">
        <v>116</v>
      </c>
      <c r="AT223" s="134" t="s">
        <v>112</v>
      </c>
      <c r="AU223" s="134" t="s">
        <v>76</v>
      </c>
      <c r="AY223" s="16" t="s">
        <v>110</v>
      </c>
      <c r="BE223" s="135">
        <f>IF(N223="základní",J223,0)</f>
        <v>0</v>
      </c>
      <c r="BF223" s="135">
        <f>IF(N223="snížená",J223,0)</f>
        <v>0</v>
      </c>
      <c r="BG223" s="135">
        <f>IF(N223="zákl. přenesená",J223,0)</f>
        <v>0</v>
      </c>
      <c r="BH223" s="135">
        <f>IF(N223="sníž. přenesená",J223,0)</f>
        <v>0</v>
      </c>
      <c r="BI223" s="135">
        <f>IF(N223="nulová",J223,0)</f>
        <v>0</v>
      </c>
      <c r="BJ223" s="16" t="s">
        <v>74</v>
      </c>
      <c r="BK223" s="135">
        <f>ROUND(I223*H223,2)</f>
        <v>0</v>
      </c>
      <c r="BL223" s="16" t="s">
        <v>116</v>
      </c>
      <c r="BM223" s="134" t="s">
        <v>265</v>
      </c>
    </row>
    <row r="224" spans="2:51" s="12" customFormat="1" ht="12">
      <c r="B224" s="136"/>
      <c r="D224" s="137" t="s">
        <v>118</v>
      </c>
      <c r="E224" s="138" t="s">
        <v>1</v>
      </c>
      <c r="F224" s="139" t="s">
        <v>266</v>
      </c>
      <c r="H224" s="138" t="s">
        <v>1</v>
      </c>
      <c r="L224" s="136"/>
      <c r="M224" s="140"/>
      <c r="T224" s="141"/>
      <c r="AT224" s="138" t="s">
        <v>118</v>
      </c>
      <c r="AU224" s="138" t="s">
        <v>76</v>
      </c>
      <c r="AV224" s="12" t="s">
        <v>74</v>
      </c>
      <c r="AW224" s="12" t="s">
        <v>23</v>
      </c>
      <c r="AX224" s="12" t="s">
        <v>66</v>
      </c>
      <c r="AY224" s="138" t="s">
        <v>110</v>
      </c>
    </row>
    <row r="225" spans="2:51" s="12" customFormat="1" ht="12">
      <c r="B225" s="136"/>
      <c r="D225" s="137" t="s">
        <v>118</v>
      </c>
      <c r="E225" s="138" t="s">
        <v>1</v>
      </c>
      <c r="F225" s="139" t="s">
        <v>267</v>
      </c>
      <c r="H225" s="138" t="s">
        <v>1</v>
      </c>
      <c r="L225" s="136"/>
      <c r="M225" s="140"/>
      <c r="T225" s="141"/>
      <c r="AT225" s="138" t="s">
        <v>118</v>
      </c>
      <c r="AU225" s="138" t="s">
        <v>76</v>
      </c>
      <c r="AV225" s="12" t="s">
        <v>74</v>
      </c>
      <c r="AW225" s="12" t="s">
        <v>23</v>
      </c>
      <c r="AX225" s="12" t="s">
        <v>66</v>
      </c>
      <c r="AY225" s="138" t="s">
        <v>110</v>
      </c>
    </row>
    <row r="226" spans="2:51" s="13" customFormat="1" ht="12">
      <c r="B226" s="142"/>
      <c r="D226" s="137" t="s">
        <v>118</v>
      </c>
      <c r="E226" s="143" t="s">
        <v>1</v>
      </c>
      <c r="F226" s="144"/>
      <c r="H226" s="145">
        <v>16</v>
      </c>
      <c r="L226" s="142"/>
      <c r="M226" s="146"/>
      <c r="T226" s="147"/>
      <c r="AT226" s="143" t="s">
        <v>118</v>
      </c>
      <c r="AU226" s="143" t="s">
        <v>76</v>
      </c>
      <c r="AV226" s="13" t="s">
        <v>76</v>
      </c>
      <c r="AW226" s="13" t="s">
        <v>23</v>
      </c>
      <c r="AX226" s="13" t="s">
        <v>74</v>
      </c>
      <c r="AY226" s="143" t="s">
        <v>110</v>
      </c>
    </row>
    <row r="227" spans="2:65" s="1" customFormat="1" ht="16.5" customHeight="1">
      <c r="B227" s="123"/>
      <c r="C227" s="124" t="s">
        <v>268</v>
      </c>
      <c r="D227" s="124" t="s">
        <v>112</v>
      </c>
      <c r="E227" s="125" t="s">
        <v>269</v>
      </c>
      <c r="F227" s="126" t="s">
        <v>270</v>
      </c>
      <c r="G227" s="127" t="s">
        <v>115</v>
      </c>
      <c r="H227" s="128">
        <v>0</v>
      </c>
      <c r="I227" s="173"/>
      <c r="J227" s="128">
        <f>ROUND(I227*H227,2)</f>
        <v>0</v>
      </c>
      <c r="K227" s="129"/>
      <c r="L227" s="28"/>
      <c r="M227" s="130" t="s">
        <v>1</v>
      </c>
      <c r="N227" s="131" t="s">
        <v>31</v>
      </c>
      <c r="O227" s="132">
        <v>0.96</v>
      </c>
      <c r="P227" s="132">
        <f>O227*H227</f>
        <v>0</v>
      </c>
      <c r="Q227" s="132">
        <v>0</v>
      </c>
      <c r="R227" s="132">
        <f>Q227*H227</f>
        <v>0</v>
      </c>
      <c r="S227" s="132">
        <v>0</v>
      </c>
      <c r="T227" s="133">
        <f>S227*H227</f>
        <v>0</v>
      </c>
      <c r="AR227" s="134" t="s">
        <v>116</v>
      </c>
      <c r="AT227" s="134" t="s">
        <v>112</v>
      </c>
      <c r="AU227" s="134" t="s">
        <v>76</v>
      </c>
      <c r="AY227" s="16" t="s">
        <v>110</v>
      </c>
      <c r="BE227" s="135">
        <f>IF(N227="základní",J227,0)</f>
        <v>0</v>
      </c>
      <c r="BF227" s="135">
        <f>IF(N227="snížená",J227,0)</f>
        <v>0</v>
      </c>
      <c r="BG227" s="135">
        <f>IF(N227="zákl. přenesená",J227,0)</f>
        <v>0</v>
      </c>
      <c r="BH227" s="135">
        <f>IF(N227="sníž. přenesená",J227,0)</f>
        <v>0</v>
      </c>
      <c r="BI227" s="135">
        <f>IF(N227="nulová",J227,0)</f>
        <v>0</v>
      </c>
      <c r="BJ227" s="16" t="s">
        <v>74</v>
      </c>
      <c r="BK227" s="135">
        <f>ROUND(I227*H227,2)</f>
        <v>0</v>
      </c>
      <c r="BL227" s="16" t="s">
        <v>116</v>
      </c>
      <c r="BM227" s="134" t="s">
        <v>271</v>
      </c>
    </row>
    <row r="228" spans="2:51" s="12" customFormat="1" ht="12">
      <c r="B228" s="136"/>
      <c r="D228" s="137" t="s">
        <v>118</v>
      </c>
      <c r="E228" s="138" t="s">
        <v>1</v>
      </c>
      <c r="F228" s="139" t="s">
        <v>272</v>
      </c>
      <c r="H228" s="138" t="s">
        <v>1</v>
      </c>
      <c r="L228" s="136"/>
      <c r="M228" s="140"/>
      <c r="T228" s="141"/>
      <c r="AT228" s="138" t="s">
        <v>118</v>
      </c>
      <c r="AU228" s="138" t="s">
        <v>76</v>
      </c>
      <c r="AV228" s="12" t="s">
        <v>74</v>
      </c>
      <c r="AW228" s="12" t="s">
        <v>23</v>
      </c>
      <c r="AX228" s="12" t="s">
        <v>66</v>
      </c>
      <c r="AY228" s="138" t="s">
        <v>110</v>
      </c>
    </row>
    <row r="229" spans="2:51" s="13" customFormat="1" ht="12">
      <c r="B229" s="142"/>
      <c r="D229" s="137" t="s">
        <v>118</v>
      </c>
      <c r="E229" s="143" t="s">
        <v>1</v>
      </c>
      <c r="F229" s="144"/>
      <c r="H229" s="145"/>
      <c r="L229" s="142"/>
      <c r="M229" s="146"/>
      <c r="T229" s="147"/>
      <c r="AT229" s="143" t="s">
        <v>118</v>
      </c>
      <c r="AU229" s="143" t="s">
        <v>76</v>
      </c>
      <c r="AV229" s="13" t="s">
        <v>76</v>
      </c>
      <c r="AW229" s="13" t="s">
        <v>23</v>
      </c>
      <c r="AX229" s="13" t="s">
        <v>74</v>
      </c>
      <c r="AY229" s="143" t="s">
        <v>110</v>
      </c>
    </row>
    <row r="230" spans="2:63" s="11" customFormat="1" ht="22.9" customHeight="1">
      <c r="B230" s="113"/>
      <c r="D230" s="114" t="s">
        <v>65</v>
      </c>
      <c r="E230" s="122" t="s">
        <v>151</v>
      </c>
      <c r="F230" s="122" t="s">
        <v>273</v>
      </c>
      <c r="J230" s="170">
        <f>BK230</f>
        <v>0</v>
      </c>
      <c r="L230" s="113"/>
      <c r="M230" s="117"/>
      <c r="P230" s="118">
        <f>SUM(P231:P232)</f>
        <v>20.756999999999998</v>
      </c>
      <c r="R230" s="118">
        <f>SUM(R231:R232)</f>
        <v>3.12888</v>
      </c>
      <c r="T230" s="119">
        <f>SUM(T231:T232)</f>
        <v>0</v>
      </c>
      <c r="AR230" s="114" t="s">
        <v>74</v>
      </c>
      <c r="AT230" s="120" t="s">
        <v>65</v>
      </c>
      <c r="AU230" s="120" t="s">
        <v>74</v>
      </c>
      <c r="AY230" s="114" t="s">
        <v>110</v>
      </c>
      <c r="BK230" s="121">
        <f>SUM(BK231:BK232)</f>
        <v>0</v>
      </c>
    </row>
    <row r="231" spans="2:65" s="1" customFormat="1" ht="24.2" customHeight="1">
      <c r="B231" s="123"/>
      <c r="C231" s="124" t="s">
        <v>274</v>
      </c>
      <c r="D231" s="124" t="s">
        <v>112</v>
      </c>
      <c r="E231" s="125" t="s">
        <v>275</v>
      </c>
      <c r="F231" s="126" t="s">
        <v>276</v>
      </c>
      <c r="G231" s="127" t="s">
        <v>277</v>
      </c>
      <c r="H231" s="128">
        <v>3</v>
      </c>
      <c r="I231" s="173"/>
      <c r="J231" s="128">
        <f>ROUND(I231*H231,2)</f>
        <v>0</v>
      </c>
      <c r="K231" s="129"/>
      <c r="L231" s="28"/>
      <c r="M231" s="130" t="s">
        <v>1</v>
      </c>
      <c r="N231" s="131" t="s">
        <v>31</v>
      </c>
      <c r="O231" s="132">
        <v>3.817</v>
      </c>
      <c r="P231" s="132">
        <f>O231*H231</f>
        <v>11.451</v>
      </c>
      <c r="Q231" s="132">
        <v>0.4208</v>
      </c>
      <c r="R231" s="132">
        <f>Q231*H231</f>
        <v>1.2624</v>
      </c>
      <c r="S231" s="132">
        <v>0</v>
      </c>
      <c r="T231" s="133">
        <f>S231*H231</f>
        <v>0</v>
      </c>
      <c r="AR231" s="134" t="s">
        <v>116</v>
      </c>
      <c r="AT231" s="134" t="s">
        <v>112</v>
      </c>
      <c r="AU231" s="134" t="s">
        <v>76</v>
      </c>
      <c r="AY231" s="16" t="s">
        <v>110</v>
      </c>
      <c r="BE231" s="135">
        <f>IF(N231="základní",J231,0)</f>
        <v>0</v>
      </c>
      <c r="BF231" s="135">
        <f>IF(N231="snížená",J231,0)</f>
        <v>0</v>
      </c>
      <c r="BG231" s="135">
        <f>IF(N231="zákl. přenesená",J231,0)</f>
        <v>0</v>
      </c>
      <c r="BH231" s="135">
        <f>IF(N231="sníž. přenesená",J231,0)</f>
        <v>0</v>
      </c>
      <c r="BI231" s="135">
        <f>IF(N231="nulová",J231,0)</f>
        <v>0</v>
      </c>
      <c r="BJ231" s="16" t="s">
        <v>74</v>
      </c>
      <c r="BK231" s="135">
        <f>ROUND(I231*H231,2)</f>
        <v>0</v>
      </c>
      <c r="BL231" s="16" t="s">
        <v>116</v>
      </c>
      <c r="BM231" s="134" t="s">
        <v>278</v>
      </c>
    </row>
    <row r="232" spans="2:65" s="1" customFormat="1" ht="33" customHeight="1">
      <c r="B232" s="123"/>
      <c r="C232" s="124" t="s">
        <v>279</v>
      </c>
      <c r="D232" s="124" t="s">
        <v>112</v>
      </c>
      <c r="E232" s="125" t="s">
        <v>280</v>
      </c>
      <c r="F232" s="126" t="s">
        <v>281</v>
      </c>
      <c r="G232" s="127" t="s">
        <v>277</v>
      </c>
      <c r="H232" s="128">
        <v>6</v>
      </c>
      <c r="I232" s="173"/>
      <c r="J232" s="128">
        <f>ROUND(I232*H232,2)</f>
        <v>0</v>
      </c>
      <c r="K232" s="129"/>
      <c r="L232" s="28"/>
      <c r="M232" s="130" t="s">
        <v>1</v>
      </c>
      <c r="N232" s="131" t="s">
        <v>31</v>
      </c>
      <c r="O232" s="132">
        <v>1.551</v>
      </c>
      <c r="P232" s="132">
        <f>O232*H232</f>
        <v>9.306</v>
      </c>
      <c r="Q232" s="132">
        <v>0.31108</v>
      </c>
      <c r="R232" s="132">
        <f>Q232*H232</f>
        <v>1.8664800000000001</v>
      </c>
      <c r="S232" s="132">
        <v>0</v>
      </c>
      <c r="T232" s="133">
        <f>S232*H232</f>
        <v>0</v>
      </c>
      <c r="AR232" s="134" t="s">
        <v>116</v>
      </c>
      <c r="AT232" s="134" t="s">
        <v>112</v>
      </c>
      <c r="AU232" s="134" t="s">
        <v>76</v>
      </c>
      <c r="AY232" s="16" t="s">
        <v>110</v>
      </c>
      <c r="BE232" s="135">
        <f>IF(N232="základní",J232,0)</f>
        <v>0</v>
      </c>
      <c r="BF232" s="135">
        <f>IF(N232="snížená",J232,0)</f>
        <v>0</v>
      </c>
      <c r="BG232" s="135">
        <f>IF(N232="zákl. přenesená",J232,0)</f>
        <v>0</v>
      </c>
      <c r="BH232" s="135">
        <f>IF(N232="sníž. přenesená",J232,0)</f>
        <v>0</v>
      </c>
      <c r="BI232" s="135">
        <f>IF(N232="nulová",J232,0)</f>
        <v>0</v>
      </c>
      <c r="BJ232" s="16" t="s">
        <v>74</v>
      </c>
      <c r="BK232" s="135">
        <f>ROUND(I232*H232,2)</f>
        <v>0</v>
      </c>
      <c r="BL232" s="16" t="s">
        <v>116</v>
      </c>
      <c r="BM232" s="134" t="s">
        <v>282</v>
      </c>
    </row>
    <row r="233" spans="2:63" s="11" customFormat="1" ht="22.9" customHeight="1">
      <c r="B233" s="113"/>
      <c r="D233" s="114" t="s">
        <v>65</v>
      </c>
      <c r="E233" s="122" t="s">
        <v>283</v>
      </c>
      <c r="F233" s="122" t="s">
        <v>284</v>
      </c>
      <c r="J233" s="170">
        <f>BK233</f>
        <v>0</v>
      </c>
      <c r="L233" s="113"/>
      <c r="M233" s="117"/>
      <c r="P233" s="118">
        <f>SUM(P234:P249)</f>
        <v>61.84</v>
      </c>
      <c r="R233" s="118">
        <f>SUM(R234:R249)</f>
        <v>44.75032</v>
      </c>
      <c r="T233" s="119">
        <f>SUM(T234:T249)</f>
        <v>0</v>
      </c>
      <c r="AR233" s="114" t="s">
        <v>74</v>
      </c>
      <c r="AT233" s="120" t="s">
        <v>65</v>
      </c>
      <c r="AU233" s="120" t="s">
        <v>74</v>
      </c>
      <c r="AY233" s="114" t="s">
        <v>110</v>
      </c>
      <c r="BK233" s="121">
        <f>SUM(BK234:BK249)</f>
        <v>0</v>
      </c>
    </row>
    <row r="234" spans="2:65" s="1" customFormat="1" ht="33" customHeight="1">
      <c r="B234" s="123"/>
      <c r="C234" s="124" t="s">
        <v>285</v>
      </c>
      <c r="D234" s="124" t="s">
        <v>112</v>
      </c>
      <c r="E234" s="125" t="s">
        <v>286</v>
      </c>
      <c r="F234" s="126" t="s">
        <v>287</v>
      </c>
      <c r="G234" s="127" t="s">
        <v>207</v>
      </c>
      <c r="H234" s="128">
        <v>180.4</v>
      </c>
      <c r="I234" s="173"/>
      <c r="J234" s="128">
        <f>ROUND(I234*H234,2)</f>
        <v>0</v>
      </c>
      <c r="K234" s="129"/>
      <c r="L234" s="28"/>
      <c r="M234" s="130" t="s">
        <v>1</v>
      </c>
      <c r="N234" s="131" t="s">
        <v>31</v>
      </c>
      <c r="O234" s="132">
        <v>0.268</v>
      </c>
      <c r="P234" s="132">
        <f>O234*H234</f>
        <v>48.34720000000001</v>
      </c>
      <c r="Q234" s="132">
        <v>0.1554</v>
      </c>
      <c r="R234" s="132">
        <f>Q234*H234</f>
        <v>28.034160000000004</v>
      </c>
      <c r="S234" s="132">
        <v>0</v>
      </c>
      <c r="T234" s="133">
        <f>S234*H234</f>
        <v>0</v>
      </c>
      <c r="AR234" s="134" t="s">
        <v>116</v>
      </c>
      <c r="AT234" s="134" t="s">
        <v>112</v>
      </c>
      <c r="AU234" s="134" t="s">
        <v>76</v>
      </c>
      <c r="AY234" s="16" t="s">
        <v>110</v>
      </c>
      <c r="BE234" s="135">
        <f>IF(N234="základní",J234,0)</f>
        <v>0</v>
      </c>
      <c r="BF234" s="135">
        <f>IF(N234="snížená",J234,0)</f>
        <v>0</v>
      </c>
      <c r="BG234" s="135">
        <f>IF(N234="zákl. přenesená",J234,0)</f>
        <v>0</v>
      </c>
      <c r="BH234" s="135">
        <f>IF(N234="sníž. přenesená",J234,0)</f>
        <v>0</v>
      </c>
      <c r="BI234" s="135">
        <f>IF(N234="nulová",J234,0)</f>
        <v>0</v>
      </c>
      <c r="BJ234" s="16" t="s">
        <v>74</v>
      </c>
      <c r="BK234" s="135">
        <f>ROUND(I234*H234,2)</f>
        <v>0</v>
      </c>
      <c r="BL234" s="16" t="s">
        <v>116</v>
      </c>
      <c r="BM234" s="134" t="s">
        <v>288</v>
      </c>
    </row>
    <row r="235" spans="2:51" s="12" customFormat="1" ht="12">
      <c r="B235" s="136"/>
      <c r="D235" s="137" t="s">
        <v>118</v>
      </c>
      <c r="E235" s="138" t="s">
        <v>1</v>
      </c>
      <c r="F235" s="139" t="s">
        <v>289</v>
      </c>
      <c r="H235" s="138" t="s">
        <v>1</v>
      </c>
      <c r="L235" s="136"/>
      <c r="M235" s="140"/>
      <c r="T235" s="141"/>
      <c r="AT235" s="138" t="s">
        <v>118</v>
      </c>
      <c r="AU235" s="138" t="s">
        <v>76</v>
      </c>
      <c r="AV235" s="12" t="s">
        <v>74</v>
      </c>
      <c r="AW235" s="12" t="s">
        <v>23</v>
      </c>
      <c r="AX235" s="12" t="s">
        <v>66</v>
      </c>
      <c r="AY235" s="138" t="s">
        <v>110</v>
      </c>
    </row>
    <row r="236" spans="2:51" s="13" customFormat="1" ht="12">
      <c r="B236" s="142"/>
      <c r="D236" s="137" t="s">
        <v>118</v>
      </c>
      <c r="E236" s="143" t="s">
        <v>1</v>
      </c>
      <c r="F236" s="144"/>
      <c r="H236" s="145"/>
      <c r="L236" s="142"/>
      <c r="M236" s="146"/>
      <c r="T236" s="147"/>
      <c r="AT236" s="143" t="s">
        <v>118</v>
      </c>
      <c r="AU236" s="143" t="s">
        <v>76</v>
      </c>
      <c r="AV236" s="13" t="s">
        <v>76</v>
      </c>
      <c r="AW236" s="13" t="s">
        <v>23</v>
      </c>
      <c r="AX236" s="13" t="s">
        <v>74</v>
      </c>
      <c r="AY236" s="143" t="s">
        <v>110</v>
      </c>
    </row>
    <row r="237" spans="2:65" s="1" customFormat="1" ht="24.2" customHeight="1">
      <c r="B237" s="123"/>
      <c r="C237" s="154" t="s">
        <v>290</v>
      </c>
      <c r="D237" s="154" t="s">
        <v>169</v>
      </c>
      <c r="E237" s="155" t="s">
        <v>291</v>
      </c>
      <c r="F237" s="156" t="s">
        <v>292</v>
      </c>
      <c r="G237" s="157" t="s">
        <v>207</v>
      </c>
      <c r="H237" s="158">
        <v>182.2</v>
      </c>
      <c r="I237" s="174"/>
      <c r="J237" s="158">
        <f>ROUND(I237*H237,2)</f>
        <v>0</v>
      </c>
      <c r="K237" s="159"/>
      <c r="L237" s="160"/>
      <c r="M237" s="161" t="s">
        <v>1</v>
      </c>
      <c r="N237" s="162" t="s">
        <v>31</v>
      </c>
      <c r="O237" s="132">
        <v>0</v>
      </c>
      <c r="P237" s="132">
        <f>O237*H237</f>
        <v>0</v>
      </c>
      <c r="Q237" s="132">
        <v>0.0483</v>
      </c>
      <c r="R237" s="132">
        <f>Q237*H237</f>
        <v>8.80026</v>
      </c>
      <c r="S237" s="132">
        <v>0</v>
      </c>
      <c r="T237" s="133">
        <f>S237*H237</f>
        <v>0</v>
      </c>
      <c r="AR237" s="134" t="s">
        <v>151</v>
      </c>
      <c r="AT237" s="134" t="s">
        <v>169</v>
      </c>
      <c r="AU237" s="134" t="s">
        <v>76</v>
      </c>
      <c r="AY237" s="16" t="s">
        <v>110</v>
      </c>
      <c r="BE237" s="135">
        <f>IF(N237="základní",J237,0)</f>
        <v>0</v>
      </c>
      <c r="BF237" s="135">
        <f>IF(N237="snížená",J237,0)</f>
        <v>0</v>
      </c>
      <c r="BG237" s="135">
        <f>IF(N237="zákl. přenesená",J237,0)</f>
        <v>0</v>
      </c>
      <c r="BH237" s="135">
        <f>IF(N237="sníž. přenesená",J237,0)</f>
        <v>0</v>
      </c>
      <c r="BI237" s="135">
        <f>IF(N237="nulová",J237,0)</f>
        <v>0</v>
      </c>
      <c r="BJ237" s="16" t="s">
        <v>74</v>
      </c>
      <c r="BK237" s="135">
        <f>ROUND(I237*H237,2)</f>
        <v>0</v>
      </c>
      <c r="BL237" s="16" t="s">
        <v>116</v>
      </c>
      <c r="BM237" s="134" t="s">
        <v>293</v>
      </c>
    </row>
    <row r="238" spans="2:51" s="13" customFormat="1" ht="12">
      <c r="B238" s="142"/>
      <c r="D238" s="137" t="s">
        <v>118</v>
      </c>
      <c r="E238" s="143" t="s">
        <v>1</v>
      </c>
      <c r="F238" s="144"/>
      <c r="H238" s="145"/>
      <c r="L238" s="142"/>
      <c r="M238" s="146"/>
      <c r="T238" s="147"/>
      <c r="AT238" s="143" t="s">
        <v>118</v>
      </c>
      <c r="AU238" s="143" t="s">
        <v>76</v>
      </c>
      <c r="AV238" s="13" t="s">
        <v>76</v>
      </c>
      <c r="AW238" s="13" t="s">
        <v>23</v>
      </c>
      <c r="AX238" s="13" t="s">
        <v>74</v>
      </c>
      <c r="AY238" s="143" t="s">
        <v>110</v>
      </c>
    </row>
    <row r="239" spans="2:51" s="12" customFormat="1" ht="12">
      <c r="B239" s="136"/>
      <c r="D239" s="137" t="s">
        <v>118</v>
      </c>
      <c r="E239" s="138" t="s">
        <v>1</v>
      </c>
      <c r="F239" s="139" t="s">
        <v>294</v>
      </c>
      <c r="H239" s="138" t="s">
        <v>1</v>
      </c>
      <c r="L239" s="136"/>
      <c r="M239" s="140"/>
      <c r="T239" s="141"/>
      <c r="AT239" s="138" t="s">
        <v>118</v>
      </c>
      <c r="AU239" s="138" t="s">
        <v>76</v>
      </c>
      <c r="AV239" s="12" t="s">
        <v>74</v>
      </c>
      <c r="AW239" s="12" t="s">
        <v>23</v>
      </c>
      <c r="AX239" s="12" t="s">
        <v>66</v>
      </c>
      <c r="AY239" s="138" t="s">
        <v>110</v>
      </c>
    </row>
    <row r="240" spans="2:65" s="1" customFormat="1" ht="33" customHeight="1">
      <c r="B240" s="123"/>
      <c r="C240" s="124" t="s">
        <v>233</v>
      </c>
      <c r="D240" s="124" t="s">
        <v>112</v>
      </c>
      <c r="E240" s="125" t="s">
        <v>295</v>
      </c>
      <c r="F240" s="126" t="s">
        <v>296</v>
      </c>
      <c r="G240" s="127" t="s">
        <v>207</v>
      </c>
      <c r="H240" s="128">
        <v>45.2</v>
      </c>
      <c r="I240" s="173"/>
      <c r="J240" s="128">
        <f>ROUND(I240*H240,2)</f>
        <v>0</v>
      </c>
      <c r="K240" s="129"/>
      <c r="L240" s="28"/>
      <c r="M240" s="130" t="s">
        <v>1</v>
      </c>
      <c r="N240" s="131" t="s">
        <v>31</v>
      </c>
      <c r="O240" s="132">
        <v>0.239</v>
      </c>
      <c r="P240" s="132">
        <f>O240*H240</f>
        <v>10.8028</v>
      </c>
      <c r="Q240" s="132">
        <v>0.1295</v>
      </c>
      <c r="R240" s="132">
        <f>Q240*H240</f>
        <v>5.853400000000001</v>
      </c>
      <c r="S240" s="132">
        <v>0</v>
      </c>
      <c r="T240" s="133">
        <f>S240*H240</f>
        <v>0</v>
      </c>
      <c r="AR240" s="134" t="s">
        <v>116</v>
      </c>
      <c r="AT240" s="134" t="s">
        <v>112</v>
      </c>
      <c r="AU240" s="134" t="s">
        <v>76</v>
      </c>
      <c r="AY240" s="16" t="s">
        <v>110</v>
      </c>
      <c r="BE240" s="135">
        <f>IF(N240="základní",J240,0)</f>
        <v>0</v>
      </c>
      <c r="BF240" s="135">
        <f>IF(N240="snížená",J240,0)</f>
        <v>0</v>
      </c>
      <c r="BG240" s="135">
        <f>IF(N240="zákl. přenesená",J240,0)</f>
        <v>0</v>
      </c>
      <c r="BH240" s="135">
        <f>IF(N240="sníž. přenesená",J240,0)</f>
        <v>0</v>
      </c>
      <c r="BI240" s="135">
        <f>IF(N240="nulová",J240,0)</f>
        <v>0</v>
      </c>
      <c r="BJ240" s="16" t="s">
        <v>74</v>
      </c>
      <c r="BK240" s="135">
        <f>ROUND(I240*H240,2)</f>
        <v>0</v>
      </c>
      <c r="BL240" s="16" t="s">
        <v>116</v>
      </c>
      <c r="BM240" s="134" t="s">
        <v>297</v>
      </c>
    </row>
    <row r="241" spans="2:51" s="13" customFormat="1" ht="12">
      <c r="B241" s="142"/>
      <c r="D241" s="137" t="s">
        <v>118</v>
      </c>
      <c r="E241" s="143" t="s">
        <v>1</v>
      </c>
      <c r="F241" s="144" t="s">
        <v>298</v>
      </c>
      <c r="H241" s="145"/>
      <c r="L241" s="142"/>
      <c r="M241" s="146"/>
      <c r="T241" s="147"/>
      <c r="AT241" s="143" t="s">
        <v>118</v>
      </c>
      <c r="AU241" s="143" t="s">
        <v>76</v>
      </c>
      <c r="AV241" s="13" t="s">
        <v>76</v>
      </c>
      <c r="AW241" s="13" t="s">
        <v>23</v>
      </c>
      <c r="AX241" s="13" t="s">
        <v>66</v>
      </c>
      <c r="AY241" s="143" t="s">
        <v>110</v>
      </c>
    </row>
    <row r="242" spans="2:51" s="12" customFormat="1" ht="12">
      <c r="B242" s="136"/>
      <c r="D242" s="137" t="s">
        <v>118</v>
      </c>
      <c r="E242" s="138" t="s">
        <v>1</v>
      </c>
      <c r="F242" s="139" t="s">
        <v>359</v>
      </c>
      <c r="H242" s="138" t="s">
        <v>1</v>
      </c>
      <c r="L242" s="136"/>
      <c r="M242" s="140"/>
      <c r="T242" s="141"/>
      <c r="AT242" s="138" t="s">
        <v>118</v>
      </c>
      <c r="AU242" s="138" t="s">
        <v>76</v>
      </c>
      <c r="AV242" s="12" t="s">
        <v>74</v>
      </c>
      <c r="AW242" s="12" t="s">
        <v>23</v>
      </c>
      <c r="AX242" s="12" t="s">
        <v>66</v>
      </c>
      <c r="AY242" s="138" t="s">
        <v>110</v>
      </c>
    </row>
    <row r="243" spans="2:51" s="13" customFormat="1" ht="12">
      <c r="B243" s="142"/>
      <c r="D243" s="137" t="s">
        <v>118</v>
      </c>
      <c r="E243" s="143" t="s">
        <v>1</v>
      </c>
      <c r="F243" s="144"/>
      <c r="H243" s="145"/>
      <c r="L243" s="142"/>
      <c r="M243" s="146"/>
      <c r="T243" s="147"/>
      <c r="AT243" s="143" t="s">
        <v>118</v>
      </c>
      <c r="AU243" s="143" t="s">
        <v>76</v>
      </c>
      <c r="AV243" s="13" t="s">
        <v>76</v>
      </c>
      <c r="AW243" s="13" t="s">
        <v>23</v>
      </c>
      <c r="AX243" s="13" t="s">
        <v>66</v>
      </c>
      <c r="AY243" s="143" t="s">
        <v>110</v>
      </c>
    </row>
    <row r="244" spans="2:51" s="14" customFormat="1" ht="12">
      <c r="B244" s="148"/>
      <c r="D244" s="137" t="s">
        <v>118</v>
      </c>
      <c r="E244" s="149" t="s">
        <v>1</v>
      </c>
      <c r="F244" s="150" t="s">
        <v>121</v>
      </c>
      <c r="H244" s="151"/>
      <c r="L244" s="148"/>
      <c r="M244" s="152"/>
      <c r="T244" s="153"/>
      <c r="AT244" s="149" t="s">
        <v>118</v>
      </c>
      <c r="AU244" s="149" t="s">
        <v>76</v>
      </c>
      <c r="AV244" s="14" t="s">
        <v>116</v>
      </c>
      <c r="AW244" s="14" t="s">
        <v>23</v>
      </c>
      <c r="AX244" s="14" t="s">
        <v>74</v>
      </c>
      <c r="AY244" s="149" t="s">
        <v>110</v>
      </c>
    </row>
    <row r="245" spans="2:65" s="1" customFormat="1" ht="16.5" customHeight="1">
      <c r="B245" s="123"/>
      <c r="C245" s="154" t="s">
        <v>299</v>
      </c>
      <c r="D245" s="154" t="s">
        <v>169</v>
      </c>
      <c r="E245" s="155" t="s">
        <v>300</v>
      </c>
      <c r="F245" s="156" t="s">
        <v>301</v>
      </c>
      <c r="G245" s="157" t="s">
        <v>207</v>
      </c>
      <c r="H245" s="158">
        <v>45.7</v>
      </c>
      <c r="I245" s="174"/>
      <c r="J245" s="158">
        <f>ROUND(I245*H245,2)</f>
        <v>0</v>
      </c>
      <c r="K245" s="159"/>
      <c r="L245" s="160"/>
      <c r="M245" s="161" t="s">
        <v>1</v>
      </c>
      <c r="N245" s="162" t="s">
        <v>31</v>
      </c>
      <c r="O245" s="132">
        <v>0</v>
      </c>
      <c r="P245" s="132">
        <f>O245*H245</f>
        <v>0</v>
      </c>
      <c r="Q245" s="132">
        <v>0.045</v>
      </c>
      <c r="R245" s="132">
        <f>Q245*H245</f>
        <v>2.0565</v>
      </c>
      <c r="S245" s="132">
        <v>0</v>
      </c>
      <c r="T245" s="133">
        <f>S245*H245</f>
        <v>0</v>
      </c>
      <c r="AR245" s="134" t="s">
        <v>151</v>
      </c>
      <c r="AT245" s="134" t="s">
        <v>169</v>
      </c>
      <c r="AU245" s="134" t="s">
        <v>76</v>
      </c>
      <c r="AY245" s="16" t="s">
        <v>110</v>
      </c>
      <c r="BE245" s="135">
        <f>IF(N245="základní",J245,0)</f>
        <v>0</v>
      </c>
      <c r="BF245" s="135">
        <f>IF(N245="snížená",J245,0)</f>
        <v>0</v>
      </c>
      <c r="BG245" s="135">
        <f>IF(N245="zákl. přenesená",J245,0)</f>
        <v>0</v>
      </c>
      <c r="BH245" s="135">
        <f>IF(N245="sníž. přenesená",J245,0)</f>
        <v>0</v>
      </c>
      <c r="BI245" s="135">
        <f>IF(N245="nulová",J245,0)</f>
        <v>0</v>
      </c>
      <c r="BJ245" s="16" t="s">
        <v>74</v>
      </c>
      <c r="BK245" s="135">
        <f>ROUND(I245*H245,2)</f>
        <v>0</v>
      </c>
      <c r="BL245" s="16" t="s">
        <v>116</v>
      </c>
      <c r="BM245" s="134" t="s">
        <v>302</v>
      </c>
    </row>
    <row r="246" spans="2:51" s="13" customFormat="1" ht="12">
      <c r="B246" s="142"/>
      <c r="D246" s="137" t="s">
        <v>118</v>
      </c>
      <c r="E246" s="143" t="s">
        <v>1</v>
      </c>
      <c r="F246" s="144"/>
      <c r="H246" s="145"/>
      <c r="L246" s="142"/>
      <c r="M246" s="146"/>
      <c r="T246" s="147"/>
      <c r="AT246" s="143" t="s">
        <v>118</v>
      </c>
      <c r="AU246" s="143" t="s">
        <v>76</v>
      </c>
      <c r="AV246" s="13" t="s">
        <v>76</v>
      </c>
      <c r="AW246" s="13" t="s">
        <v>23</v>
      </c>
      <c r="AX246" s="13" t="s">
        <v>74</v>
      </c>
      <c r="AY246" s="143" t="s">
        <v>110</v>
      </c>
    </row>
    <row r="247" spans="2:51" s="12" customFormat="1" ht="12">
      <c r="B247" s="136"/>
      <c r="D247" s="137" t="s">
        <v>118</v>
      </c>
      <c r="E247" s="138" t="s">
        <v>1</v>
      </c>
      <c r="F247" s="139" t="s">
        <v>294</v>
      </c>
      <c r="H247" s="138" t="s">
        <v>1</v>
      </c>
      <c r="L247" s="136"/>
      <c r="M247" s="140"/>
      <c r="T247" s="141"/>
      <c r="AT247" s="138" t="s">
        <v>118</v>
      </c>
      <c r="AU247" s="138" t="s">
        <v>76</v>
      </c>
      <c r="AV247" s="12" t="s">
        <v>74</v>
      </c>
      <c r="AW247" s="12" t="s">
        <v>23</v>
      </c>
      <c r="AX247" s="12" t="s">
        <v>66</v>
      </c>
      <c r="AY247" s="138" t="s">
        <v>110</v>
      </c>
    </row>
    <row r="248" spans="2:65" s="1" customFormat="1" ht="24.2" customHeight="1">
      <c r="B248" s="123"/>
      <c r="C248" s="124" t="s">
        <v>303</v>
      </c>
      <c r="D248" s="124" t="s">
        <v>112</v>
      </c>
      <c r="E248" s="125" t="s">
        <v>304</v>
      </c>
      <c r="F248" s="126" t="s">
        <v>305</v>
      </c>
      <c r="G248" s="127" t="s">
        <v>207</v>
      </c>
      <c r="H248" s="128">
        <v>10</v>
      </c>
      <c r="I248" s="173"/>
      <c r="J248" s="128">
        <f>ROUND(I248*H248,2)</f>
        <v>0</v>
      </c>
      <c r="K248" s="129"/>
      <c r="L248" s="28"/>
      <c r="M248" s="130" t="s">
        <v>1</v>
      </c>
      <c r="N248" s="131" t="s">
        <v>31</v>
      </c>
      <c r="O248" s="132">
        <v>0.196</v>
      </c>
      <c r="P248" s="132">
        <f>O248*H248</f>
        <v>1.96</v>
      </c>
      <c r="Q248" s="132">
        <v>0</v>
      </c>
      <c r="R248" s="132">
        <f>Q248*H248</f>
        <v>0</v>
      </c>
      <c r="S248" s="132">
        <v>0</v>
      </c>
      <c r="T248" s="133">
        <f>S248*H248</f>
        <v>0</v>
      </c>
      <c r="AR248" s="134" t="s">
        <v>116</v>
      </c>
      <c r="AT248" s="134" t="s">
        <v>112</v>
      </c>
      <c r="AU248" s="134" t="s">
        <v>76</v>
      </c>
      <c r="AY248" s="16" t="s">
        <v>110</v>
      </c>
      <c r="BE248" s="135">
        <f>IF(N248="základní",J248,0)</f>
        <v>0</v>
      </c>
      <c r="BF248" s="135">
        <f>IF(N248="snížená",J248,0)</f>
        <v>0</v>
      </c>
      <c r="BG248" s="135">
        <f>IF(N248="zákl. přenesená",J248,0)</f>
        <v>0</v>
      </c>
      <c r="BH248" s="135">
        <f>IF(N248="sníž. přenesená",J248,0)</f>
        <v>0</v>
      </c>
      <c r="BI248" s="135">
        <f>IF(N248="nulová",J248,0)</f>
        <v>0</v>
      </c>
      <c r="BJ248" s="16" t="s">
        <v>74</v>
      </c>
      <c r="BK248" s="135">
        <f>ROUND(I248*H248,2)</f>
        <v>0</v>
      </c>
      <c r="BL248" s="16" t="s">
        <v>116</v>
      </c>
      <c r="BM248" s="134" t="s">
        <v>306</v>
      </c>
    </row>
    <row r="249" spans="2:65" s="1" customFormat="1" ht="33" customHeight="1">
      <c r="B249" s="123"/>
      <c r="C249" s="124" t="s">
        <v>307</v>
      </c>
      <c r="D249" s="124" t="s">
        <v>112</v>
      </c>
      <c r="E249" s="125" t="s">
        <v>308</v>
      </c>
      <c r="F249" s="126" t="s">
        <v>309</v>
      </c>
      <c r="G249" s="127" t="s">
        <v>207</v>
      </c>
      <c r="H249" s="128">
        <v>10</v>
      </c>
      <c r="I249" s="173"/>
      <c r="J249" s="128">
        <f>ROUND(I249*H249,2)</f>
        <v>0</v>
      </c>
      <c r="K249" s="129"/>
      <c r="L249" s="28"/>
      <c r="M249" s="130" t="s">
        <v>1</v>
      </c>
      <c r="N249" s="131" t="s">
        <v>31</v>
      </c>
      <c r="O249" s="132">
        <v>0.073</v>
      </c>
      <c r="P249" s="132">
        <f>O249*H249</f>
        <v>0.73</v>
      </c>
      <c r="Q249" s="132">
        <v>0.0006</v>
      </c>
      <c r="R249" s="132">
        <f>Q249*H249</f>
        <v>0.005999999999999999</v>
      </c>
      <c r="S249" s="132">
        <v>0</v>
      </c>
      <c r="T249" s="133">
        <f>S249*H249</f>
        <v>0</v>
      </c>
      <c r="AR249" s="134" t="s">
        <v>116</v>
      </c>
      <c r="AT249" s="134" t="s">
        <v>112</v>
      </c>
      <c r="AU249" s="134" t="s">
        <v>76</v>
      </c>
      <c r="AY249" s="16" t="s">
        <v>110</v>
      </c>
      <c r="BE249" s="135">
        <f>IF(N249="základní",J249,0)</f>
        <v>0</v>
      </c>
      <c r="BF249" s="135">
        <f>IF(N249="snížená",J249,0)</f>
        <v>0</v>
      </c>
      <c r="BG249" s="135">
        <f>IF(N249="zákl. přenesená",J249,0)</f>
        <v>0</v>
      </c>
      <c r="BH249" s="135">
        <f>IF(N249="sníž. přenesená",J249,0)</f>
        <v>0</v>
      </c>
      <c r="BI249" s="135">
        <f>IF(N249="nulová",J249,0)</f>
        <v>0</v>
      </c>
      <c r="BJ249" s="16" t="s">
        <v>74</v>
      </c>
      <c r="BK249" s="135">
        <f>ROUND(I249*H249,2)</f>
        <v>0</v>
      </c>
      <c r="BL249" s="16" t="s">
        <v>116</v>
      </c>
      <c r="BM249" s="134" t="s">
        <v>310</v>
      </c>
    </row>
    <row r="250" spans="2:63" s="11" customFormat="1" ht="22.9" customHeight="1">
      <c r="B250" s="113"/>
      <c r="D250" s="114" t="s">
        <v>65</v>
      </c>
      <c r="E250" s="122" t="s">
        <v>311</v>
      </c>
      <c r="F250" s="122" t="s">
        <v>312</v>
      </c>
      <c r="J250" s="170">
        <f>BK250</f>
        <v>0</v>
      </c>
      <c r="L250" s="113"/>
      <c r="M250" s="117"/>
      <c r="P250" s="118">
        <f>SUM(P251:P253)</f>
        <v>0.868</v>
      </c>
      <c r="R250" s="118">
        <f>SUM(R251:R253)</f>
        <v>0.59184</v>
      </c>
      <c r="T250" s="119">
        <f>SUM(T251:T253)</f>
        <v>0.97</v>
      </c>
      <c r="AR250" s="114" t="s">
        <v>74</v>
      </c>
      <c r="AT250" s="120" t="s">
        <v>65</v>
      </c>
      <c r="AU250" s="120" t="s">
        <v>74</v>
      </c>
      <c r="AY250" s="114" t="s">
        <v>110</v>
      </c>
      <c r="BK250" s="121">
        <f>SUM(BK251:BK253)</f>
        <v>0</v>
      </c>
    </row>
    <row r="251" spans="2:65" s="1" customFormat="1" ht="24.2" customHeight="1">
      <c r="B251" s="123"/>
      <c r="C251" s="124" t="s">
        <v>313</v>
      </c>
      <c r="D251" s="124" t="s">
        <v>112</v>
      </c>
      <c r="E251" s="125" t="s">
        <v>314</v>
      </c>
      <c r="F251" s="126" t="s">
        <v>357</v>
      </c>
      <c r="G251" s="127" t="s">
        <v>358</v>
      </c>
      <c r="H251" s="128">
        <v>1</v>
      </c>
      <c r="I251" s="173"/>
      <c r="J251" s="128">
        <f>ROUND(I251*H251,2)</f>
        <v>0</v>
      </c>
      <c r="K251" s="129"/>
      <c r="L251" s="28"/>
      <c r="M251" s="130" t="s">
        <v>1</v>
      </c>
      <c r="N251" s="131" t="s">
        <v>31</v>
      </c>
      <c r="O251" s="132">
        <v>0.778</v>
      </c>
      <c r="P251" s="132">
        <f>O251*H251</f>
        <v>0.778</v>
      </c>
      <c r="Q251" s="132">
        <v>0.59184</v>
      </c>
      <c r="R251" s="132">
        <f>Q251*H251</f>
        <v>0.59184</v>
      </c>
      <c r="S251" s="132">
        <v>0</v>
      </c>
      <c r="T251" s="133">
        <f>S251*H251</f>
        <v>0</v>
      </c>
      <c r="AR251" s="134" t="s">
        <v>116</v>
      </c>
      <c r="AT251" s="134" t="s">
        <v>112</v>
      </c>
      <c r="AU251" s="134" t="s">
        <v>76</v>
      </c>
      <c r="AY251" s="16" t="s">
        <v>110</v>
      </c>
      <c r="BE251" s="135">
        <f>IF(N251="základní",J251,0)</f>
        <v>0</v>
      </c>
      <c r="BF251" s="135">
        <f>IF(N251="snížená",J251,0)</f>
        <v>0</v>
      </c>
      <c r="BG251" s="135">
        <f>IF(N251="zákl. přenesená",J251,0)</f>
        <v>0</v>
      </c>
      <c r="BH251" s="135">
        <f>IF(N251="sníž. přenesená",J251,0)</f>
        <v>0</v>
      </c>
      <c r="BI251" s="135">
        <f>IF(N251="nulová",J251,0)</f>
        <v>0</v>
      </c>
      <c r="BJ251" s="16" t="s">
        <v>74</v>
      </c>
      <c r="BK251" s="135">
        <f>ROUND(I251*H251,2)</f>
        <v>0</v>
      </c>
      <c r="BL251" s="16" t="s">
        <v>116</v>
      </c>
      <c r="BM251" s="134" t="s">
        <v>315</v>
      </c>
    </row>
    <row r="252" spans="2:51" s="13" customFormat="1" ht="12">
      <c r="B252" s="142"/>
      <c r="D252" s="137" t="s">
        <v>118</v>
      </c>
      <c r="E252" s="143" t="s">
        <v>1</v>
      </c>
      <c r="F252" s="144"/>
      <c r="H252" s="145"/>
      <c r="L252" s="142"/>
      <c r="M252" s="146"/>
      <c r="T252" s="147"/>
      <c r="AT252" s="143" t="s">
        <v>118</v>
      </c>
      <c r="AU252" s="143" t="s">
        <v>76</v>
      </c>
      <c r="AV252" s="13" t="s">
        <v>76</v>
      </c>
      <c r="AW252" s="13" t="s">
        <v>23</v>
      </c>
      <c r="AX252" s="13" t="s">
        <v>74</v>
      </c>
      <c r="AY252" s="143" t="s">
        <v>110</v>
      </c>
    </row>
    <row r="253" spans="2:65" s="1" customFormat="1" ht="24.2" customHeight="1">
      <c r="B253" s="123"/>
      <c r="C253" s="124" t="s">
        <v>316</v>
      </c>
      <c r="D253" s="124" t="s">
        <v>112</v>
      </c>
      <c r="E253" s="125" t="s">
        <v>317</v>
      </c>
      <c r="F253" s="126" t="s">
        <v>318</v>
      </c>
      <c r="G253" s="127" t="s">
        <v>207</v>
      </c>
      <c r="H253" s="128">
        <v>10</v>
      </c>
      <c r="I253" s="173"/>
      <c r="J253" s="128">
        <f>ROUND(I253*H253,2)</f>
        <v>0</v>
      </c>
      <c r="K253" s="129"/>
      <c r="L253" s="28"/>
      <c r="M253" s="130" t="s">
        <v>1</v>
      </c>
      <c r="N253" s="131" t="s">
        <v>31</v>
      </c>
      <c r="O253" s="132">
        <v>0.009</v>
      </c>
      <c r="P253" s="132">
        <f>O253*H253</f>
        <v>0.09</v>
      </c>
      <c r="Q253" s="132">
        <v>0</v>
      </c>
      <c r="R253" s="132">
        <f>Q253*H253</f>
        <v>0</v>
      </c>
      <c r="S253" s="132">
        <v>0.097</v>
      </c>
      <c r="T253" s="133">
        <f>S253*H253</f>
        <v>0.97</v>
      </c>
      <c r="AR253" s="134" t="s">
        <v>116</v>
      </c>
      <c r="AT253" s="134" t="s">
        <v>112</v>
      </c>
      <c r="AU253" s="134" t="s">
        <v>76</v>
      </c>
      <c r="AY253" s="16" t="s">
        <v>110</v>
      </c>
      <c r="BE253" s="135">
        <f>IF(N253="základní",J253,0)</f>
        <v>0</v>
      </c>
      <c r="BF253" s="135">
        <f>IF(N253="snížená",J253,0)</f>
        <v>0</v>
      </c>
      <c r="BG253" s="135">
        <f>IF(N253="zákl. přenesená",J253,0)</f>
        <v>0</v>
      </c>
      <c r="BH253" s="135">
        <f>IF(N253="sníž. přenesená",J253,0)</f>
        <v>0</v>
      </c>
      <c r="BI253" s="135">
        <f>IF(N253="nulová",J253,0)</f>
        <v>0</v>
      </c>
      <c r="BJ253" s="16" t="s">
        <v>74</v>
      </c>
      <c r="BK253" s="135">
        <f>ROUND(I253*H253,2)</f>
        <v>0</v>
      </c>
      <c r="BL253" s="16" t="s">
        <v>116</v>
      </c>
      <c r="BM253" s="134" t="s">
        <v>319</v>
      </c>
    </row>
    <row r="254" spans="2:63" s="11" customFormat="1" ht="22.9" customHeight="1">
      <c r="B254" s="113"/>
      <c r="D254" s="114" t="s">
        <v>65</v>
      </c>
      <c r="E254" s="122" t="s">
        <v>320</v>
      </c>
      <c r="F254" s="122" t="s">
        <v>321</v>
      </c>
      <c r="J254" s="170">
        <f>BK254</f>
        <v>0</v>
      </c>
      <c r="L254" s="113"/>
      <c r="M254" s="117"/>
      <c r="P254" s="118">
        <f>P255</f>
        <v>67.71600000000001</v>
      </c>
      <c r="R254" s="118">
        <f>R255</f>
        <v>0</v>
      </c>
      <c r="T254" s="119">
        <f>T255</f>
        <v>0</v>
      </c>
      <c r="AR254" s="114" t="s">
        <v>74</v>
      </c>
      <c r="AT254" s="120" t="s">
        <v>65</v>
      </c>
      <c r="AU254" s="120" t="s">
        <v>74</v>
      </c>
      <c r="AY254" s="114" t="s">
        <v>110</v>
      </c>
      <c r="BK254" s="121">
        <f>BK255</f>
        <v>0</v>
      </c>
    </row>
    <row r="255" spans="2:65" s="1" customFormat="1" ht="33" customHeight="1">
      <c r="B255" s="123"/>
      <c r="C255" s="124" t="s">
        <v>322</v>
      </c>
      <c r="D255" s="124" t="s">
        <v>112</v>
      </c>
      <c r="E255" s="125" t="s">
        <v>323</v>
      </c>
      <c r="F255" s="126" t="s">
        <v>324</v>
      </c>
      <c r="G255" s="127" t="s">
        <v>154</v>
      </c>
      <c r="H255" s="128">
        <v>1026</v>
      </c>
      <c r="I255" s="173"/>
      <c r="J255" s="128">
        <f>ROUND(I255*H255,2)</f>
        <v>0</v>
      </c>
      <c r="K255" s="129"/>
      <c r="L255" s="28"/>
      <c r="M255" s="130" t="s">
        <v>1</v>
      </c>
      <c r="N255" s="131" t="s">
        <v>31</v>
      </c>
      <c r="O255" s="132">
        <v>0.066</v>
      </c>
      <c r="P255" s="132">
        <f>O255*H255</f>
        <v>67.71600000000001</v>
      </c>
      <c r="Q255" s="132">
        <v>0</v>
      </c>
      <c r="R255" s="132">
        <f>Q255*H255</f>
        <v>0</v>
      </c>
      <c r="S255" s="132">
        <v>0</v>
      </c>
      <c r="T255" s="133">
        <f>S255*H255</f>
        <v>0</v>
      </c>
      <c r="AR255" s="134" t="s">
        <v>116</v>
      </c>
      <c r="AT255" s="134" t="s">
        <v>112</v>
      </c>
      <c r="AU255" s="134" t="s">
        <v>76</v>
      </c>
      <c r="AY255" s="16" t="s">
        <v>110</v>
      </c>
      <c r="BE255" s="135">
        <f>IF(N255="základní",J255,0)</f>
        <v>0</v>
      </c>
      <c r="BF255" s="135">
        <f>IF(N255="snížená",J255,0)</f>
        <v>0</v>
      </c>
      <c r="BG255" s="135">
        <f>IF(N255="zákl. přenesená",J255,0)</f>
        <v>0</v>
      </c>
      <c r="BH255" s="135">
        <f>IF(N255="sníž. přenesená",J255,0)</f>
        <v>0</v>
      </c>
      <c r="BI255" s="135">
        <f>IF(N255="nulová",J255,0)</f>
        <v>0</v>
      </c>
      <c r="BJ255" s="16" t="s">
        <v>74</v>
      </c>
      <c r="BK255" s="135">
        <f>ROUND(I255*H255,2)</f>
        <v>0</v>
      </c>
      <c r="BL255" s="16" t="s">
        <v>116</v>
      </c>
      <c r="BM255" s="134" t="s">
        <v>325</v>
      </c>
    </row>
    <row r="256" spans="2:63" s="11" customFormat="1" ht="25.9" customHeight="1">
      <c r="B256" s="113"/>
      <c r="D256" s="114" t="s">
        <v>65</v>
      </c>
      <c r="E256" s="115" t="s">
        <v>326</v>
      </c>
      <c r="F256" s="115" t="s">
        <v>327</v>
      </c>
      <c r="J256" s="171">
        <f>BK256</f>
        <v>0</v>
      </c>
      <c r="L256" s="113"/>
      <c r="M256" s="117"/>
      <c r="P256" s="118">
        <f>SUM(P257:P262)</f>
        <v>0</v>
      </c>
      <c r="R256" s="118">
        <f>SUM(R257:R262)</f>
        <v>0</v>
      </c>
      <c r="T256" s="119">
        <f>SUM(T257:T262)</f>
        <v>0</v>
      </c>
      <c r="AR256" s="114" t="s">
        <v>135</v>
      </c>
      <c r="AT256" s="120" t="s">
        <v>65</v>
      </c>
      <c r="AU256" s="120" t="s">
        <v>66</v>
      </c>
      <c r="AY256" s="114" t="s">
        <v>110</v>
      </c>
      <c r="BK256" s="121">
        <f>SUM(BK257:BK262)</f>
        <v>0</v>
      </c>
    </row>
    <row r="257" spans="2:65" s="1" customFormat="1" ht="16.5" customHeight="1">
      <c r="B257" s="123"/>
      <c r="C257" s="124" t="s">
        <v>328</v>
      </c>
      <c r="D257" s="124" t="s">
        <v>112</v>
      </c>
      <c r="E257" s="125" t="s">
        <v>329</v>
      </c>
      <c r="F257" s="126" t="s">
        <v>330</v>
      </c>
      <c r="G257" s="127" t="s">
        <v>331</v>
      </c>
      <c r="H257" s="128">
        <v>1</v>
      </c>
      <c r="I257" s="173"/>
      <c r="J257" s="128">
        <f aca="true" t="shared" si="0" ref="J257:J262">ROUND(I257*H257,2)</f>
        <v>0</v>
      </c>
      <c r="K257" s="129"/>
      <c r="L257" s="28"/>
      <c r="M257" s="130" t="s">
        <v>1</v>
      </c>
      <c r="N257" s="131" t="s">
        <v>31</v>
      </c>
      <c r="O257" s="132">
        <v>0</v>
      </c>
      <c r="P257" s="132">
        <f aca="true" t="shared" si="1" ref="P257:P262">O257*H257</f>
        <v>0</v>
      </c>
      <c r="Q257" s="132">
        <v>0</v>
      </c>
      <c r="R257" s="132">
        <f aca="true" t="shared" si="2" ref="R257:R262">Q257*H257</f>
        <v>0</v>
      </c>
      <c r="S257" s="132">
        <v>0</v>
      </c>
      <c r="T257" s="133">
        <f aca="true" t="shared" si="3" ref="T257:T262">S257*H257</f>
        <v>0</v>
      </c>
      <c r="AR257" s="134" t="s">
        <v>332</v>
      </c>
      <c r="AT257" s="134" t="s">
        <v>112</v>
      </c>
      <c r="AU257" s="134" t="s">
        <v>74</v>
      </c>
      <c r="AY257" s="16" t="s">
        <v>110</v>
      </c>
      <c r="BE257" s="135">
        <f aca="true" t="shared" si="4" ref="BE257:BE262">IF(N257="základní",J257,0)</f>
        <v>0</v>
      </c>
      <c r="BF257" s="135">
        <f aca="true" t="shared" si="5" ref="BF257:BF262">IF(N257="snížená",J257,0)</f>
        <v>0</v>
      </c>
      <c r="BG257" s="135">
        <f aca="true" t="shared" si="6" ref="BG257:BG262">IF(N257="zákl. přenesená",J257,0)</f>
        <v>0</v>
      </c>
      <c r="BH257" s="135">
        <f aca="true" t="shared" si="7" ref="BH257:BH262">IF(N257="sníž. přenesená",J257,0)</f>
        <v>0</v>
      </c>
      <c r="BI257" s="135">
        <f aca="true" t="shared" si="8" ref="BI257:BI262">IF(N257="nulová",J257,0)</f>
        <v>0</v>
      </c>
      <c r="BJ257" s="16" t="s">
        <v>74</v>
      </c>
      <c r="BK257" s="135">
        <f aca="true" t="shared" si="9" ref="BK257:BK262">ROUND(I257*H257,2)</f>
        <v>0</v>
      </c>
      <c r="BL257" s="16" t="s">
        <v>332</v>
      </c>
      <c r="BM257" s="134" t="s">
        <v>333</v>
      </c>
    </row>
    <row r="258" spans="2:65" s="1" customFormat="1" ht="16.5" customHeight="1">
      <c r="B258" s="123"/>
      <c r="C258" s="124" t="s">
        <v>334</v>
      </c>
      <c r="D258" s="124" t="s">
        <v>112</v>
      </c>
      <c r="E258" s="125" t="s">
        <v>335</v>
      </c>
      <c r="F258" s="126" t="s">
        <v>336</v>
      </c>
      <c r="G258" s="127" t="s">
        <v>331</v>
      </c>
      <c r="H258" s="128">
        <v>1</v>
      </c>
      <c r="I258" s="173"/>
      <c r="J258" s="128">
        <f t="shared" si="0"/>
        <v>0</v>
      </c>
      <c r="K258" s="129"/>
      <c r="L258" s="28"/>
      <c r="M258" s="130" t="s">
        <v>1</v>
      </c>
      <c r="N258" s="131" t="s">
        <v>31</v>
      </c>
      <c r="O258" s="132">
        <v>0</v>
      </c>
      <c r="P258" s="132">
        <f t="shared" si="1"/>
        <v>0</v>
      </c>
      <c r="Q258" s="132">
        <v>0</v>
      </c>
      <c r="R258" s="132">
        <f t="shared" si="2"/>
        <v>0</v>
      </c>
      <c r="S258" s="132">
        <v>0</v>
      </c>
      <c r="T258" s="133">
        <f t="shared" si="3"/>
        <v>0</v>
      </c>
      <c r="AR258" s="134" t="s">
        <v>332</v>
      </c>
      <c r="AT258" s="134" t="s">
        <v>112</v>
      </c>
      <c r="AU258" s="134" t="s">
        <v>74</v>
      </c>
      <c r="AY258" s="16" t="s">
        <v>110</v>
      </c>
      <c r="BE258" s="135">
        <f t="shared" si="4"/>
        <v>0</v>
      </c>
      <c r="BF258" s="135">
        <f t="shared" si="5"/>
        <v>0</v>
      </c>
      <c r="BG258" s="135">
        <f t="shared" si="6"/>
        <v>0</v>
      </c>
      <c r="BH258" s="135">
        <f t="shared" si="7"/>
        <v>0</v>
      </c>
      <c r="BI258" s="135">
        <f t="shared" si="8"/>
        <v>0</v>
      </c>
      <c r="BJ258" s="16" t="s">
        <v>74</v>
      </c>
      <c r="BK258" s="135">
        <f t="shared" si="9"/>
        <v>0</v>
      </c>
      <c r="BL258" s="16" t="s">
        <v>332</v>
      </c>
      <c r="BM258" s="134" t="s">
        <v>337</v>
      </c>
    </row>
    <row r="259" spans="2:65" s="1" customFormat="1" ht="37.9" customHeight="1">
      <c r="B259" s="123"/>
      <c r="C259" s="124" t="s">
        <v>338</v>
      </c>
      <c r="D259" s="124" t="s">
        <v>112</v>
      </c>
      <c r="E259" s="125" t="s">
        <v>339</v>
      </c>
      <c r="F259" s="126" t="s">
        <v>340</v>
      </c>
      <c r="G259" s="127" t="s">
        <v>331</v>
      </c>
      <c r="H259" s="128">
        <v>1</v>
      </c>
      <c r="I259" s="173"/>
      <c r="J259" s="128">
        <f t="shared" si="0"/>
        <v>0</v>
      </c>
      <c r="K259" s="129"/>
      <c r="L259" s="28"/>
      <c r="M259" s="130" t="s">
        <v>1</v>
      </c>
      <c r="N259" s="131" t="s">
        <v>31</v>
      </c>
      <c r="O259" s="132">
        <v>0</v>
      </c>
      <c r="P259" s="132">
        <f t="shared" si="1"/>
        <v>0</v>
      </c>
      <c r="Q259" s="132">
        <v>0</v>
      </c>
      <c r="R259" s="132">
        <f t="shared" si="2"/>
        <v>0</v>
      </c>
      <c r="S259" s="132">
        <v>0</v>
      </c>
      <c r="T259" s="133">
        <f t="shared" si="3"/>
        <v>0</v>
      </c>
      <c r="AR259" s="134" t="s">
        <v>332</v>
      </c>
      <c r="AT259" s="134" t="s">
        <v>112</v>
      </c>
      <c r="AU259" s="134" t="s">
        <v>74</v>
      </c>
      <c r="AY259" s="16" t="s">
        <v>110</v>
      </c>
      <c r="BE259" s="135">
        <f t="shared" si="4"/>
        <v>0</v>
      </c>
      <c r="BF259" s="135">
        <f t="shared" si="5"/>
        <v>0</v>
      </c>
      <c r="BG259" s="135">
        <f t="shared" si="6"/>
        <v>0</v>
      </c>
      <c r="BH259" s="135">
        <f t="shared" si="7"/>
        <v>0</v>
      </c>
      <c r="BI259" s="135">
        <f t="shared" si="8"/>
        <v>0</v>
      </c>
      <c r="BJ259" s="16" t="s">
        <v>74</v>
      </c>
      <c r="BK259" s="135">
        <f t="shared" si="9"/>
        <v>0</v>
      </c>
      <c r="BL259" s="16" t="s">
        <v>332</v>
      </c>
      <c r="BM259" s="134" t="s">
        <v>341</v>
      </c>
    </row>
    <row r="260" spans="2:65" s="1" customFormat="1" ht="16.5" customHeight="1">
      <c r="B260" s="123"/>
      <c r="C260" s="124" t="s">
        <v>342</v>
      </c>
      <c r="D260" s="124" t="s">
        <v>112</v>
      </c>
      <c r="E260" s="125" t="s">
        <v>343</v>
      </c>
      <c r="F260" s="126" t="s">
        <v>344</v>
      </c>
      <c r="G260" s="127" t="s">
        <v>331</v>
      </c>
      <c r="H260" s="128">
        <v>1</v>
      </c>
      <c r="I260" s="173"/>
      <c r="J260" s="128">
        <f t="shared" si="0"/>
        <v>0</v>
      </c>
      <c r="K260" s="129"/>
      <c r="L260" s="28"/>
      <c r="M260" s="130" t="s">
        <v>1</v>
      </c>
      <c r="N260" s="131" t="s">
        <v>31</v>
      </c>
      <c r="O260" s="132">
        <v>0</v>
      </c>
      <c r="P260" s="132">
        <f t="shared" si="1"/>
        <v>0</v>
      </c>
      <c r="Q260" s="132">
        <v>0</v>
      </c>
      <c r="R260" s="132">
        <f t="shared" si="2"/>
        <v>0</v>
      </c>
      <c r="S260" s="132">
        <v>0</v>
      </c>
      <c r="T260" s="133">
        <f t="shared" si="3"/>
        <v>0</v>
      </c>
      <c r="AR260" s="134" t="s">
        <v>332</v>
      </c>
      <c r="AT260" s="134" t="s">
        <v>112</v>
      </c>
      <c r="AU260" s="134" t="s">
        <v>74</v>
      </c>
      <c r="AY260" s="16" t="s">
        <v>110</v>
      </c>
      <c r="BE260" s="135">
        <f t="shared" si="4"/>
        <v>0</v>
      </c>
      <c r="BF260" s="135">
        <f t="shared" si="5"/>
        <v>0</v>
      </c>
      <c r="BG260" s="135">
        <f t="shared" si="6"/>
        <v>0</v>
      </c>
      <c r="BH260" s="135">
        <f t="shared" si="7"/>
        <v>0</v>
      </c>
      <c r="BI260" s="135">
        <f t="shared" si="8"/>
        <v>0</v>
      </c>
      <c r="BJ260" s="16" t="s">
        <v>74</v>
      </c>
      <c r="BK260" s="135">
        <f t="shared" si="9"/>
        <v>0</v>
      </c>
      <c r="BL260" s="16" t="s">
        <v>332</v>
      </c>
      <c r="BM260" s="134" t="s">
        <v>345</v>
      </c>
    </row>
    <row r="261" spans="2:65" s="1" customFormat="1" ht="16.5" customHeight="1">
      <c r="B261" s="123"/>
      <c r="C261" s="124" t="s">
        <v>346</v>
      </c>
      <c r="D261" s="124" t="s">
        <v>112</v>
      </c>
      <c r="E261" s="125" t="s">
        <v>347</v>
      </c>
      <c r="F261" s="126" t="s">
        <v>348</v>
      </c>
      <c r="G261" s="127" t="s">
        <v>331</v>
      </c>
      <c r="H261" s="128">
        <v>1</v>
      </c>
      <c r="I261" s="173"/>
      <c r="J261" s="128">
        <f t="shared" si="0"/>
        <v>0</v>
      </c>
      <c r="K261" s="129"/>
      <c r="L261" s="28"/>
      <c r="M261" s="130" t="s">
        <v>1</v>
      </c>
      <c r="N261" s="131" t="s">
        <v>31</v>
      </c>
      <c r="O261" s="132">
        <v>0</v>
      </c>
      <c r="P261" s="132">
        <f t="shared" si="1"/>
        <v>0</v>
      </c>
      <c r="Q261" s="132">
        <v>0</v>
      </c>
      <c r="R261" s="132">
        <f t="shared" si="2"/>
        <v>0</v>
      </c>
      <c r="S261" s="132">
        <v>0</v>
      </c>
      <c r="T261" s="133">
        <f t="shared" si="3"/>
        <v>0</v>
      </c>
      <c r="AR261" s="134" t="s">
        <v>332</v>
      </c>
      <c r="AT261" s="134" t="s">
        <v>112</v>
      </c>
      <c r="AU261" s="134" t="s">
        <v>74</v>
      </c>
      <c r="AY261" s="16" t="s">
        <v>110</v>
      </c>
      <c r="BE261" s="135">
        <f t="shared" si="4"/>
        <v>0</v>
      </c>
      <c r="BF261" s="135">
        <f t="shared" si="5"/>
        <v>0</v>
      </c>
      <c r="BG261" s="135">
        <f t="shared" si="6"/>
        <v>0</v>
      </c>
      <c r="BH261" s="135">
        <f t="shared" si="7"/>
        <v>0</v>
      </c>
      <c r="BI261" s="135">
        <f t="shared" si="8"/>
        <v>0</v>
      </c>
      <c r="BJ261" s="16" t="s">
        <v>74</v>
      </c>
      <c r="BK261" s="135">
        <f t="shared" si="9"/>
        <v>0</v>
      </c>
      <c r="BL261" s="16" t="s">
        <v>332</v>
      </c>
      <c r="BM261" s="134" t="s">
        <v>349</v>
      </c>
    </row>
    <row r="262" spans="2:65" s="1" customFormat="1" ht="16.5" customHeight="1">
      <c r="B262" s="123"/>
      <c r="C262" s="124" t="s">
        <v>350</v>
      </c>
      <c r="D262" s="124" t="s">
        <v>112</v>
      </c>
      <c r="E262" s="125" t="s">
        <v>351</v>
      </c>
      <c r="F262" s="126" t="s">
        <v>352</v>
      </c>
      <c r="G262" s="127" t="s">
        <v>331</v>
      </c>
      <c r="H262" s="128">
        <v>1</v>
      </c>
      <c r="I262" s="173"/>
      <c r="J262" s="128">
        <f t="shared" si="0"/>
        <v>0</v>
      </c>
      <c r="K262" s="129"/>
      <c r="L262" s="28"/>
      <c r="M262" s="163" t="s">
        <v>1</v>
      </c>
      <c r="N262" s="164" t="s">
        <v>31</v>
      </c>
      <c r="O262" s="165">
        <v>0</v>
      </c>
      <c r="P262" s="165">
        <f t="shared" si="1"/>
        <v>0</v>
      </c>
      <c r="Q262" s="165">
        <v>0</v>
      </c>
      <c r="R262" s="165">
        <f t="shared" si="2"/>
        <v>0</v>
      </c>
      <c r="S262" s="165">
        <v>0</v>
      </c>
      <c r="T262" s="166">
        <f t="shared" si="3"/>
        <v>0</v>
      </c>
      <c r="AR262" s="134" t="s">
        <v>332</v>
      </c>
      <c r="AT262" s="134" t="s">
        <v>112</v>
      </c>
      <c r="AU262" s="134" t="s">
        <v>74</v>
      </c>
      <c r="AY262" s="16" t="s">
        <v>110</v>
      </c>
      <c r="BE262" s="135">
        <f t="shared" si="4"/>
        <v>0</v>
      </c>
      <c r="BF262" s="135">
        <f t="shared" si="5"/>
        <v>0</v>
      </c>
      <c r="BG262" s="135">
        <f t="shared" si="6"/>
        <v>0</v>
      </c>
      <c r="BH262" s="135">
        <f t="shared" si="7"/>
        <v>0</v>
      </c>
      <c r="BI262" s="135">
        <f t="shared" si="8"/>
        <v>0</v>
      </c>
      <c r="BJ262" s="16" t="s">
        <v>74</v>
      </c>
      <c r="BK262" s="135">
        <f t="shared" si="9"/>
        <v>0</v>
      </c>
      <c r="BL262" s="16" t="s">
        <v>332</v>
      </c>
      <c r="BM262" s="134" t="s">
        <v>353</v>
      </c>
    </row>
    <row r="263" spans="2:12" s="1" customFormat="1" ht="6.95" customHeight="1">
      <c r="B263" s="40"/>
      <c r="C263" s="41"/>
      <c r="D263" s="41"/>
      <c r="E263" s="41"/>
      <c r="F263" s="41"/>
      <c r="G263" s="41"/>
      <c r="H263" s="41"/>
      <c r="I263" s="41"/>
      <c r="J263" s="41"/>
      <c r="K263" s="41"/>
      <c r="L263" s="28"/>
    </row>
  </sheetData>
  <sheetProtection password="DA6C" sheet="1" objects="1" scenarios="1"/>
  <autoFilter ref="C126:K262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7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SN-PC\SN</dc:creator>
  <cp:keywords/>
  <dc:description/>
  <cp:lastModifiedBy>Diviš Jiří</cp:lastModifiedBy>
  <cp:lastPrinted>2024-02-15T08:57:34Z</cp:lastPrinted>
  <dcterms:created xsi:type="dcterms:W3CDTF">2023-04-26T10:54:24Z</dcterms:created>
  <dcterms:modified xsi:type="dcterms:W3CDTF">2024-02-15T09:02:54Z</dcterms:modified>
  <cp:category/>
  <cp:version/>
  <cp:contentType/>
  <cp:contentStatus/>
</cp:coreProperties>
</file>