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DATA\Odbory\OMIS\OMIS\EZAK\2023\xx Ni - Polopodzemní kontejnery\2_EZAK - zveřejnění\"/>
    </mc:Choice>
  </mc:AlternateContent>
  <xr:revisionPtr revIDLastSave="0" documentId="13_ncr:1_{4B12A996-6AC8-485D-9BE4-44FD891FDD22}" xr6:coauthVersionLast="36" xr6:coauthVersionMax="3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02208 01 Pol" sheetId="12" r:id="rId4"/>
    <sheet name="technologie" sheetId="13" r:id="rId5"/>
  </sheets>
  <externalReferences>
    <externalReference r:id="rId6"/>
  </externalReferences>
  <definedNames>
    <definedName name="CelkemDPHVypocet" localSheetId="1">Stavba!$H$41</definedName>
    <definedName name="CenaCelkem">Stavba!$G$28</definedName>
    <definedName name="CenaCelkemBezDPH">Stavba!$G$27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'202208 01 Pol'!$1:$7</definedName>
    <definedName name="oadresa">Stavba!$D$6</definedName>
    <definedName name="Objednatel" localSheetId="1">Stavba!$D$5</definedName>
    <definedName name="Objekt" localSheetId="1">Stavba!$B$37</definedName>
    <definedName name="_xlnm.Print_Area" localSheetId="3">'202208 01 Pol'!$A$1:$X$112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Stavba!$F$41</definedName>
    <definedName name="ZakladDPHZakl">Stavba!$G$25</definedName>
    <definedName name="ZakladDPHZaklVypocet" localSheetId="1">Stavba!$G$41</definedName>
    <definedName name="ZaObjednatele">Stavba!$G$33</definedName>
    <definedName name="Zaokrouhleni">Stavba!#REF!</definedName>
    <definedName name="ZaZhotovitele">Stavba!$D$33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4" i="12" l="1"/>
  <c r="G109" i="12" l="1"/>
  <c r="G12" i="12" l="1"/>
  <c r="G108" i="12"/>
  <c r="G17" i="13" l="1"/>
  <c r="G19" i="13" s="1"/>
  <c r="G13" i="13"/>
  <c r="G12" i="13"/>
  <c r="G11" i="13"/>
  <c r="G14" i="13" l="1"/>
  <c r="G23" i="13" s="1"/>
  <c r="I58" i="1" s="1"/>
  <c r="I20" i="1" s="1"/>
  <c r="G110" i="12"/>
  <c r="G107" i="12"/>
  <c r="G106" i="12"/>
  <c r="G105" i="12"/>
  <c r="G103" i="12"/>
  <c r="G102" i="12"/>
  <c r="G100" i="12"/>
  <c r="G99" i="12"/>
  <c r="G98" i="12"/>
  <c r="G96" i="12"/>
  <c r="G95" i="12"/>
  <c r="G93" i="12"/>
  <c r="G92" i="12" s="1"/>
  <c r="I54" i="1" s="1"/>
  <c r="I17" i="1" s="1"/>
  <c r="G91" i="12"/>
  <c r="G90" i="12" s="1"/>
  <c r="I53" i="1" s="1"/>
  <c r="G88" i="12"/>
  <c r="G86" i="12"/>
  <c r="G83" i="12"/>
  <c r="G81" i="12"/>
  <c r="G79" i="12"/>
  <c r="G76" i="12"/>
  <c r="G70" i="12"/>
  <c r="G67" i="12"/>
  <c r="G62" i="12"/>
  <c r="G60" i="12"/>
  <c r="G58" i="12"/>
  <c r="G55" i="12"/>
  <c r="G53" i="12"/>
  <c r="G51" i="12"/>
  <c r="G41" i="12"/>
  <c r="G31" i="12"/>
  <c r="G29" i="12"/>
  <c r="G28" i="12"/>
  <c r="G27" i="12"/>
  <c r="G23" i="12"/>
  <c r="G22" i="12"/>
  <c r="G21" i="12"/>
  <c r="G19" i="12"/>
  <c r="G17" i="12"/>
  <c r="G16" i="12"/>
  <c r="G15" i="12"/>
  <c r="G13" i="12"/>
  <c r="G11" i="12"/>
  <c r="G9" i="12"/>
  <c r="C4" i="12"/>
  <c r="B4" i="12"/>
  <c r="C3" i="12"/>
  <c r="B3" i="12"/>
  <c r="C2" i="12"/>
  <c r="B2" i="12"/>
  <c r="F41" i="1"/>
  <c r="G41" i="1"/>
  <c r="H41" i="1"/>
  <c r="I41" i="1"/>
  <c r="J40" i="1" s="1"/>
  <c r="J39" i="1" l="1"/>
  <c r="G104" i="12"/>
  <c r="I57" i="1" s="1"/>
  <c r="I19" i="1" s="1"/>
  <c r="G101" i="12"/>
  <c r="I56" i="1" s="1"/>
  <c r="I18" i="1" s="1"/>
  <c r="G94" i="12"/>
  <c r="I55" i="1" s="1"/>
  <c r="G85" i="12"/>
  <c r="I52" i="1" s="1"/>
  <c r="G75" i="12"/>
  <c r="I51" i="1" s="1"/>
  <c r="G57" i="12"/>
  <c r="I50" i="1" s="1"/>
  <c r="G50" i="12"/>
  <c r="I49" i="1" s="1"/>
  <c r="G8" i="12"/>
  <c r="I48" i="1" s="1"/>
  <c r="J38" i="1"/>
  <c r="J41" i="1" s="1"/>
  <c r="J27" i="1"/>
  <c r="J26" i="1"/>
  <c r="G37" i="1"/>
  <c r="F37" i="1"/>
  <c r="J23" i="1"/>
  <c r="J24" i="1"/>
  <c r="J25" i="1"/>
  <c r="E24" i="1"/>
  <c r="E26" i="1"/>
  <c r="I59" i="1" l="1"/>
  <c r="J58" i="1" s="1"/>
  <c r="I15" i="1"/>
  <c r="I21" i="1" s="1"/>
  <c r="G25" i="1" s="1"/>
  <c r="G26" i="1" s="1"/>
  <c r="G28" i="1" s="1"/>
  <c r="J52" i="1" l="1"/>
  <c r="J48" i="1"/>
  <c r="J50" i="1"/>
  <c r="J51" i="1"/>
  <c r="J55" i="1"/>
  <c r="J49" i="1"/>
  <c r="J53" i="1"/>
  <c r="J57" i="1"/>
  <c r="J56" i="1"/>
  <c r="J54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<sst xmlns="http://schemas.openxmlformats.org/spreadsheetml/2006/main" count="617" uniqueCount="285">
  <si>
    <t>%</t>
  </si>
  <si>
    <t>Cena celkem</t>
  </si>
  <si>
    <t>Za zhotovitele</t>
  </si>
  <si>
    <t>Za objednatele</t>
  </si>
  <si>
    <t>Položkový rozpočet stavby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</si>
  <si>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</si>
  <si>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</si>
  <si>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</si>
  <si>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</si>
  <si>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</si>
  <si>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</si>
  <si>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</si>
  <si>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</si>
  <si>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</si>
  <si>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</si>
  <si>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</si>
  <si>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</si>
  <si>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</si>
  <si>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</si>
  <si>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</si>
  <si>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</si>
  <si>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</si>
  <si>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</si>
  <si>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</si>
  <si>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</si>
  <si>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</si>
  <si>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</si>
  <si>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</si>
  <si>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</si>
  <si>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</si>
  <si>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</si>
  <si>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</si>
  <si>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</si>
  <si>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</si>
  <si>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</si>
  <si>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</si>
  <si>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</si>
  <si>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</si>
  <si>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</si>
  <si>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</si>
  <si>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</si>
  <si>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</si>
  <si>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LOKALITA U KLÁŠTERA</t>
  </si>
  <si>
    <t>202208</t>
  </si>
  <si>
    <t>LOKALITA 1 U KLÁŠTERA - OSTROV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</si>
  <si>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</si>
  <si>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</si>
  <si>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</si>
  <si>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</si>
  <si>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</si>
  <si>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</si>
  <si>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</si>
  <si>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</si>
  <si>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</si>
  <si>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</si>
  <si>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</si>
  <si>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</si>
  <si>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</si>
  <si>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</si>
  <si>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</si>
  <si>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</si>
  <si>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</si>
  <si>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</si>
  <si>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</si>
  <si>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</si>
  <si>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</si>
  <si>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</si>
  <si>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</si>
  <si>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</si>
  <si>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</si>
  <si>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</si>
  <si>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</si>
  <si>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</si>
  <si>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</si>
  <si>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</si>
  <si>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</si>
  <si>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</si>
  <si>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</si>
  <si>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</si>
  <si>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</si>
  <si>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</si>
  <si>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</si>
  <si>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</si>
  <si>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</si>
  <si>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</si>
  <si>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</si>
  <si>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</si>
  <si>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</si>
  <si>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</si>
  <si>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</si>
  <si>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</si>
  <si>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</si>
  <si>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</si>
  <si>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</si>
  <si>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</si>
  <si>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</si>
  <si>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</si>
  <si>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</si>
  <si>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122201101</t>
  </si>
  <si>
    <t>Odkopávky nezapažené v hor. 3 do 100 m3</t>
  </si>
  <si>
    <t>m3</t>
  </si>
  <si>
    <t>RTS 22/ I</t>
  </si>
  <si>
    <t>Práce</t>
  </si>
  <si>
    <t>POL1_</t>
  </si>
  <si>
    <t>3,01*0,74*0,35</t>
  </si>
  <si>
    <t>VV</t>
  </si>
  <si>
    <t>122201109</t>
  </si>
  <si>
    <t>Příplatek za lepivost - odkopávky v hor. 3</t>
  </si>
  <si>
    <t>131201110</t>
  </si>
  <si>
    <t>Hloubení nezapaž. jam hor.3, STROJNĚ</t>
  </si>
  <si>
    <t>pův. terén zemina-odkopávky,odstraněný povrch : 7,03*2,65*(0,67+0,5+0,05)</t>
  </si>
  <si>
    <t>131201119</t>
  </si>
  <si>
    <t>Příplatek za lepivost - hloubení nezap.jam v hor.3</t>
  </si>
  <si>
    <t>161101101</t>
  </si>
  <si>
    <t>Svislé přemístění výkopku z hor.1-4 do 2,5 m</t>
  </si>
  <si>
    <t>POL1_1</t>
  </si>
  <si>
    <t>162701105</t>
  </si>
  <si>
    <t>Vodorovné přemístění výkopku z hor.1-4 do 10000 m</t>
  </si>
  <si>
    <t>22,72799+0,77959</t>
  </si>
  <si>
    <t>162701109</t>
  </si>
  <si>
    <t>Příplatek k vod. přemístění hor.1-4 za další 1 km</t>
  </si>
  <si>
    <t>skládka ve vzd.20 km : 23,50758*10</t>
  </si>
  <si>
    <t>167101101</t>
  </si>
  <si>
    <t>Nakládání výkopku z hor.1-4 v množství do 100 m3</t>
  </si>
  <si>
    <t>171201101</t>
  </si>
  <si>
    <t>Uložení sypaniny do násypů nezhutněných</t>
  </si>
  <si>
    <t>175101201</t>
  </si>
  <si>
    <t>Obsyp objektu bez prohození sypaniny</t>
  </si>
  <si>
    <t>3x polopodzemní kontejnery o objemu : 7,03*2,65*(0,67+0,5)</t>
  </si>
  <si>
    <t>odpočet kontejnerů : -3,14*0,825*0,825*(0,67+0,5)*2</t>
  </si>
  <si>
    <t>-3,14*0,65*0,65*(0,67+0,5)</t>
  </si>
  <si>
    <t>199000002</t>
  </si>
  <si>
    <t>Poplatek za skládku horniny 1- 4</t>
  </si>
  <si>
    <t>180400020</t>
  </si>
  <si>
    <t>Založení trávníku parkového, rovina, dodání osiva</t>
  </si>
  <si>
    <t>m2</t>
  </si>
  <si>
    <t>Agregovaná položka</t>
  </si>
  <si>
    <t>POL2_</t>
  </si>
  <si>
    <t>181300010</t>
  </si>
  <si>
    <t>Rozprostření ornice v rovině tloušťka 15 cm dovoz ornice ze vzdálenosti 15 km, osetí trávou</t>
  </si>
  <si>
    <t>3,5*0,5+6,84*0,5</t>
  </si>
  <si>
    <t>583318004</t>
  </si>
  <si>
    <t>Kamenivo těžené frakce  16/32</t>
  </si>
  <si>
    <t>t</t>
  </si>
  <si>
    <t>SPCM</t>
  </si>
  <si>
    <t>Specifikace</t>
  </si>
  <si>
    <t>POL3_</t>
  </si>
  <si>
    <t>Začátek provozního součtu</t>
  </si>
  <si>
    <t xml:space="preserve">  ZÁSYP KAMENIVEM 16-32 mm 500 mm : </t>
  </si>
  <si>
    <t xml:space="preserve">  1,7t-1m3 : </t>
  </si>
  <si>
    <t xml:space="preserve">  7,03*2,65*0,5</t>
  </si>
  <si>
    <t xml:space="preserve">  odpočet objemu kontejnerů : -3,14*0,825*0,825*0,5*2</t>
  </si>
  <si>
    <t xml:space="preserve">  -3,14*0,65*0,65*0,5</t>
  </si>
  <si>
    <t xml:space="preserve">  Mezisoučet</t>
  </si>
  <si>
    <t>Konec provozního součtu</t>
  </si>
  <si>
    <t>6,51426*1,7</t>
  </si>
  <si>
    <t>58337304</t>
  </si>
  <si>
    <t>Štěrkopísek frakce 0-16 B</t>
  </si>
  <si>
    <t xml:space="preserve">  ŠTĚRKOPÍSKOVÝ ZÁSYP KONTEJNERŮ 670 mm - 1m3-1,6t : </t>
  </si>
  <si>
    <t xml:space="preserve">  3x polopodzemní kontejnery : 7,03*2,65*0,67</t>
  </si>
  <si>
    <t xml:space="preserve">  odpočet objemu kontejnerů : -3,14*0,825*0,825*0,67*2</t>
  </si>
  <si>
    <t xml:space="preserve">  -3,14*0,65*0,65*0,67</t>
  </si>
  <si>
    <t>8,72911*1,6</t>
  </si>
  <si>
    <t>215901101</t>
  </si>
  <si>
    <t>Zhutnění podloží z hornin  vibrační deskou</t>
  </si>
  <si>
    <t>7,03*2,65</t>
  </si>
  <si>
    <t>271571111</t>
  </si>
  <si>
    <t>PÍSKOVÝ PODSYP KONTEJNERŮ</t>
  </si>
  <si>
    <t>PÍSKOVÉ LOŽE KONTEJNERŮ 0-16 mm 50 mm : 18,6295*0,05</t>
  </si>
  <si>
    <t>289970111</t>
  </si>
  <si>
    <t>Vrstva geotextilie Geofiltex 300g/m2</t>
  </si>
  <si>
    <t>ztratné 15% : (15,54507+2,8888+3,6454)*1,15</t>
  </si>
  <si>
    <t>564831111</t>
  </si>
  <si>
    <t>Podklad ze štěrkodrti po zhutnění tloušťky 10 cm</t>
  </si>
  <si>
    <t>PODLOŽÍ - STABILIZAČNÍ - ŠTĚRKODRŤ 8-16 mm : 15,54507+2,8888+3,6454</t>
  </si>
  <si>
    <t>564851111</t>
  </si>
  <si>
    <t>Podklad ze štěrkodrti po zhutnění tloušťky 15 cm</t>
  </si>
  <si>
    <t>MRAZUVZDORNÁ VRSTVA - ŠTĚRKODRŤ 16-32 mm : 15,54507+2,8888+3,6454</t>
  </si>
  <si>
    <t>591211211</t>
  </si>
  <si>
    <t>Kladení dlažby drobné kostky, lože z drti tl. 4 cm</t>
  </si>
  <si>
    <t>(6,84+1,445-0,15*2)*3,01</t>
  </si>
  <si>
    <t>odpočet kladení do MC : -2,8888</t>
  </si>
  <si>
    <t>odpočet kontejnerů : -3,14*0,825*0,825*2</t>
  </si>
  <si>
    <t>-3,14*0,65*0,65</t>
  </si>
  <si>
    <t>591241111</t>
  </si>
  <si>
    <t>Kladení dlažby drobné kostky, lože z MC tl. 4 cm</t>
  </si>
  <si>
    <t>1. řada dlažby u kontejnerů : 3,14*1,65*0,2*2</t>
  </si>
  <si>
    <t>3,14*1,3*0,2</t>
  </si>
  <si>
    <t>58380129</t>
  </si>
  <si>
    <t>Kostka dlažební drobná 10/12 štípaná Itř. 1t=4,0m2</t>
  </si>
  <si>
    <t>Indiv</t>
  </si>
  <si>
    <t xml:space="preserve">  m2 : 15,54507+2,8888</t>
  </si>
  <si>
    <t>ztratné 2% : (18,43387/4)*1,02</t>
  </si>
  <si>
    <t>917161111</t>
  </si>
  <si>
    <t>Osazení lež. obrub.kamen. s opěrou, lože z C 12/15</t>
  </si>
  <si>
    <t>m</t>
  </si>
  <si>
    <t>3,01*2+6,84</t>
  </si>
  <si>
    <t>6,84+1,445</t>
  </si>
  <si>
    <t>59114111</t>
  </si>
  <si>
    <t>Kladení dlažby velké kostky-žlab</t>
  </si>
  <si>
    <t>Vlastní</t>
  </si>
  <si>
    <t>(6,84+1,445)*0,44</t>
  </si>
  <si>
    <t>58380155</t>
  </si>
  <si>
    <t>Kostka dlažební velká   1t=2,5m2</t>
  </si>
  <si>
    <t>ztratné 2% : (3,6454/2,5)*1,02</t>
  </si>
  <si>
    <t>58380373</t>
  </si>
  <si>
    <t>Obrubník kamenný přímý 15x25 cm</t>
  </si>
  <si>
    <t>ztratné 2% : (6,84*2+3,01*2+1,59)*1,02</t>
  </si>
  <si>
    <t>113106035</t>
  </si>
  <si>
    <t>Odstranění dlažby z kostek vč.podkladu, pl.do 50m2 bez nakládání a odvozu na skládku</t>
  </si>
  <si>
    <t>7,63*2,99</t>
  </si>
  <si>
    <t>113201111R00</t>
  </si>
  <si>
    <t>Vytrhání obrubníků</t>
  </si>
  <si>
    <t>R-položka</t>
  </si>
  <si>
    <t>POL12_1</t>
  </si>
  <si>
    <t>6,14+3,01*2</t>
  </si>
  <si>
    <t>998223011</t>
  </si>
  <si>
    <t>Přesun hmot, pozemní komunikace, kryt dlážděný</t>
  </si>
  <si>
    <t>Přesun hmot</t>
  </si>
  <si>
    <t>POL7_</t>
  </si>
  <si>
    <t>M991</t>
  </si>
  <si>
    <t>Doprava a montáž technologie</t>
  </si>
  <si>
    <t>kpl</t>
  </si>
  <si>
    <t>979082213</t>
  </si>
  <si>
    <t>Vodorovná doprava suti po suchu do 1 km</t>
  </si>
  <si>
    <t>979082219</t>
  </si>
  <si>
    <t>Příplatek za dopravu suti po suchu za další 1 km</t>
  </si>
  <si>
    <t>celkem 20km : 32,26457*19</t>
  </si>
  <si>
    <t>979087212</t>
  </si>
  <si>
    <t>Nakládání suti na dopravní prostředky - komunikace</t>
  </si>
  <si>
    <t>979082111</t>
  </si>
  <si>
    <t>Vnitrostaveništní doprava suti do 10 m</t>
  </si>
  <si>
    <t>979990103</t>
  </si>
  <si>
    <t>Poplatek za skládku suti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</si>
  <si>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</si>
  <si>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</si>
  <si>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</si>
  <si>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</si>
  <si>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</si>
  <si>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</si>
  <si>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</si>
  <si>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POL99_0</t>
  </si>
  <si>
    <t>00511 R</t>
  </si>
  <si>
    <t>Geodetické práce</t>
  </si>
  <si>
    <t>POL99_8</t>
  </si>
  <si>
    <t>005111021R</t>
  </si>
  <si>
    <t>Vytyčení inženýrských sítí</t>
  </si>
  <si>
    <t>005211030R</t>
  </si>
  <si>
    <t>Dočasná dopravní opatření</t>
  </si>
  <si>
    <t>00523  R</t>
  </si>
  <si>
    <t>Zkoušky hutnící</t>
  </si>
  <si>
    <t>POL99_</t>
  </si>
  <si>
    <t>END</t>
  </si>
  <si>
    <t>082022</t>
  </si>
  <si>
    <t xml:space="preserve">POLOPODZEMNÍ KONTEJNERY NA TŘÍDĚNÝ ODPAD - OSTROV </t>
  </si>
  <si>
    <t>Město Ostrov, Jáchymovská 1, 363 01 Ostrov,</t>
  </si>
  <si>
    <t>HK, spol. s r.o., Doubravínova 336/20,</t>
  </si>
  <si>
    <t>163 00 Praha 6</t>
  </si>
  <si>
    <t>07_2022</t>
  </si>
  <si>
    <t>TECHNOLOGIE</t>
  </si>
  <si>
    <t>Název systému</t>
  </si>
  <si>
    <t>typ</t>
  </si>
  <si>
    <t>odpad</t>
  </si>
  <si>
    <t>kus</t>
  </si>
  <si>
    <t>cena za kus</t>
  </si>
  <si>
    <t>CENA CELKEM</t>
  </si>
  <si>
    <t>Kč</t>
  </si>
  <si>
    <t>plast</t>
  </si>
  <si>
    <t>papír</t>
  </si>
  <si>
    <t>Příplatkové položky</t>
  </si>
  <si>
    <t>Příplatkové položky - součet</t>
  </si>
  <si>
    <t>Technologie celkem</t>
  </si>
  <si>
    <t>Lokalita u kláštera</t>
  </si>
  <si>
    <t>polopodzemní kulatý kontejner 5m3 nedělený</t>
  </si>
  <si>
    <t>polopodzemní kulatý kontejner 3m3 nedělený</t>
  </si>
  <si>
    <t>sklo</t>
  </si>
  <si>
    <t>T</t>
  </si>
  <si>
    <t>Technologie</t>
  </si>
  <si>
    <t>Dokumentace skutečného provedení a geom. Zaměření</t>
  </si>
  <si>
    <t>Příplatek za ruční výkop v blízkosti sítí</t>
  </si>
  <si>
    <t>2a</t>
  </si>
  <si>
    <t>předstihový archeologický průzkum</t>
  </si>
  <si>
    <t xml:space="preserve">Kontejnery ze 100% recyklovatelného, 
nepropustného, hygienicky nezávadného
 a chemicky stabilního HDPE materiálu. Vnitřní kontejner je přizpůsoben ke sběru všech typů odpadů a je vyroben také z HDPE. Vyprazdňování kontejneru je pomocí 2 hákového systému, které je standardní v ČR.
</t>
  </si>
  <si>
    <t>00254843</t>
  </si>
  <si>
    <t>63675111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</si>
</sst>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&quot;Kč&quot;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u/>
      <sz val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9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5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3" fillId="0" borderId="30" xfId="0" applyNumberFormat="1" applyFont="1" applyBorder="1" applyAlignment="1">
      <alignment vertical="center"/>
    </xf>
    <xf numFmtId="4" fontId="3" fillId="0" borderId="32" xfId="0" applyNumberFormat="1" applyFont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3" fillId="3" borderId="36" xfId="0" applyNumberFormat="1" applyFont="1" applyFill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2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left"/>
    </xf>
    <xf numFmtId="0" fontId="0" fillId="0" borderId="36" xfId="0" applyFont="1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20" fillId="0" borderId="0" xfId="2" applyFont="1" applyBorder="1" applyAlignment="1">
      <alignment horizontal="center"/>
    </xf>
    <xf numFmtId="0" fontId="22" fillId="0" borderId="0" xfId="0" applyFont="1"/>
    <xf numFmtId="0" fontId="0" fillId="5" borderId="36" xfId="0" applyFill="1" applyBorder="1"/>
    <xf numFmtId="0" fontId="0" fillId="5" borderId="34" xfId="0" applyFill="1" applyBorder="1"/>
    <xf numFmtId="0" fontId="0" fillId="5" borderId="36" xfId="0" applyFill="1" applyBorder="1" applyAlignment="1">
      <alignment horizontal="center"/>
    </xf>
    <xf numFmtId="0" fontId="0" fillId="5" borderId="35" xfId="0" applyFill="1" applyBorder="1"/>
    <xf numFmtId="0" fontId="0" fillId="5" borderId="33" xfId="0" applyFill="1" applyBorder="1"/>
    <xf numFmtId="0" fontId="0" fillId="6" borderId="6" xfId="0" applyFill="1" applyBorder="1"/>
    <xf numFmtId="0" fontId="0" fillId="6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20" fillId="0" borderId="36" xfId="0" applyFont="1" applyBorder="1" applyAlignment="1">
      <alignment wrapText="1"/>
    </xf>
    <xf numFmtId="0" fontId="0" fillId="0" borderId="44" xfId="0" applyBorder="1"/>
    <xf numFmtId="4" fontId="0" fillId="0" borderId="44" xfId="0" applyNumberFormat="1" applyBorder="1"/>
    <xf numFmtId="0" fontId="0" fillId="0" borderId="36" xfId="0" applyBorder="1"/>
    <xf numFmtId="0" fontId="0" fillId="0" borderId="10" xfId="0" applyBorder="1"/>
    <xf numFmtId="4" fontId="0" fillId="0" borderId="45" xfId="0" applyNumberFormat="1" applyBorder="1"/>
    <xf numFmtId="4" fontId="0" fillId="0" borderId="36" xfId="0" applyNumberFormat="1" applyBorder="1"/>
    <xf numFmtId="0" fontId="0" fillId="5" borderId="0" xfId="0" applyFill="1"/>
    <xf numFmtId="0" fontId="0" fillId="0" borderId="26" xfId="0" applyBorder="1"/>
    <xf numFmtId="0" fontId="0" fillId="0" borderId="17" xfId="0" applyBorder="1"/>
    <xf numFmtId="0" fontId="0" fillId="0" borderId="46" xfId="0" applyBorder="1"/>
    <xf numFmtId="4" fontId="0" fillId="0" borderId="46" xfId="0" applyNumberFormat="1" applyBorder="1"/>
    <xf numFmtId="4" fontId="0" fillId="0" borderId="37" xfId="0" applyNumberFormat="1" applyBorder="1" applyAlignment="1">
      <alignment horizontal="right"/>
    </xf>
    <xf numFmtId="0" fontId="0" fillId="0" borderId="25" xfId="0" applyBorder="1"/>
    <xf numFmtId="0" fontId="0" fillId="0" borderId="0" xfId="0" applyBorder="1"/>
    <xf numFmtId="0" fontId="0" fillId="0" borderId="47" xfId="0" applyBorder="1"/>
    <xf numFmtId="4" fontId="0" fillId="0" borderId="47" xfId="0" applyNumberFormat="1" applyBorder="1"/>
    <xf numFmtId="4" fontId="0" fillId="0" borderId="48" xfId="0" applyNumberFormat="1" applyBorder="1"/>
    <xf numFmtId="0" fontId="0" fillId="0" borderId="0" xfId="0" applyFill="1" applyBorder="1"/>
    <xf numFmtId="165" fontId="5" fillId="5" borderId="0" xfId="0" applyNumberFormat="1" applyFont="1" applyFill="1"/>
    <xf numFmtId="49" fontId="3" fillId="0" borderId="33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horizontal="center" vertical="center"/>
    </xf>
    <xf numFmtId="4" fontId="3" fillId="0" borderId="36" xfId="0" applyNumberFormat="1" applyFont="1" applyBorder="1" applyAlignment="1">
      <alignment vertical="center"/>
    </xf>
    <xf numFmtId="0" fontId="0" fillId="0" borderId="34" xfId="0" applyBorder="1" applyAlignment="1">
      <alignment horizontal="left" vertical="center" wrapText="1"/>
    </xf>
    <xf numFmtId="0" fontId="0" fillId="0" borderId="34" xfId="0" applyBorder="1" applyAlignment="1">
      <alignment wrapText="1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left" wrapText="1"/>
    </xf>
    <xf numFmtId="49" fontId="3" fillId="0" borderId="30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21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3" fillId="0" borderId="3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6" fillId="0" borderId="0" xfId="0" applyFont="1" applyAlignment="1">
      <alignment horizontal="center"/>
    </xf>
    <xf numFmtId="49" fontId="0" fillId="0" borderId="34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49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" fontId="16" fillId="7" borderId="42" xfId="0" applyNumberFormat="1" applyFont="1" applyFill="1" applyBorder="1" applyAlignment="1">
      <alignment vertical="top" shrinkToFit="1"/>
    </xf>
    <xf numFmtId="4" fontId="16" fillId="7" borderId="39" xfId="0" applyNumberFormat="1" applyFont="1" applyFill="1" applyBorder="1" applyAlignment="1">
      <alignment vertical="top" shrinkToFit="1"/>
    </xf>
    <xf numFmtId="0" fontId="8" fillId="7" borderId="17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8" fillId="7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8" fillId="7" borderId="6" xfId="0" applyFont="1" applyFill="1" applyBorder="1" applyAlignment="1">
      <alignment vertical="top" wrapText="1"/>
    </xf>
    <xf numFmtId="0" fontId="8" fillId="7" borderId="6" xfId="0" applyFont="1" applyFill="1" applyBorder="1" applyAlignment="1">
      <alignment vertical="top"/>
    </xf>
    <xf numFmtId="14" fontId="8" fillId="7" borderId="6" xfId="0" applyNumberFormat="1" applyFont="1" applyFill="1" applyBorder="1" applyAlignment="1">
      <alignment horizontal="center" vertical="top"/>
    </xf>
    <xf numFmtId="0" fontId="0" fillId="7" borderId="0" xfId="0" applyFill="1" applyAlignment="1">
      <alignment wrapText="1"/>
    </xf>
    <xf numFmtId="0" fontId="8" fillId="7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4" fontId="0" fillId="7" borderId="44" xfId="0" applyNumberFormat="1" applyFill="1" applyBorder="1"/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0" t="s">
        <v>38</v>
      </c>
    </row>
    <row r="2" spans="1:7" ht="57.75" customHeight="1" x14ac:dyDescent="0.2">
      <c r="A2" s="214" t="s">
        <v>39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3" customWidth="1"/>
    <col min="4" max="4" width="13" style="43" customWidth="1"/>
    <col min="5" max="5" width="9.7109375" style="4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9" t="s">
        <v>36</v>
      </c>
      <c r="B1" s="252" t="s">
        <v>4</v>
      </c>
      <c r="C1" s="253"/>
      <c r="D1" s="253"/>
      <c r="E1" s="253"/>
      <c r="F1" s="253"/>
      <c r="G1" s="253"/>
      <c r="H1" s="253"/>
      <c r="I1" s="253"/>
      <c r="J1" s="254"/>
    </row>
    <row r="2" spans="1:15" ht="36" customHeight="1" x14ac:dyDescent="0.2">
      <c r="A2" s="2"/>
      <c r="B2" s="62" t="s">
        <v>22</v>
      </c>
      <c r="C2" s="63"/>
      <c r="D2" s="64" t="s">
        <v>253</v>
      </c>
      <c r="E2" s="257" t="s">
        <v>254</v>
      </c>
      <c r="F2" s="258"/>
      <c r="G2" s="258"/>
      <c r="H2" s="258"/>
      <c r="I2" s="258"/>
      <c r="J2" s="259"/>
      <c r="O2" s="1"/>
    </row>
    <row r="3" spans="1:15" ht="27" customHeight="1" x14ac:dyDescent="0.2">
      <c r="A3" s="2"/>
      <c r="B3" s="65" t="s">
        <v>45</v>
      </c>
      <c r="C3" s="63"/>
      <c r="D3" s="66" t="s">
        <v>41</v>
      </c>
      <c r="E3" s="260" t="s">
        <v>42</v>
      </c>
      <c r="F3" s="261"/>
      <c r="G3" s="261"/>
      <c r="H3" s="261"/>
      <c r="I3" s="261"/>
      <c r="J3" s="262"/>
    </row>
    <row r="4" spans="1:15" ht="23.25" customHeight="1" x14ac:dyDescent="0.2">
      <c r="A4" s="60">
        <v>626</v>
      </c>
      <c r="B4" s="67" t="s">
        <v>46</v>
      </c>
      <c r="C4" s="68"/>
      <c r="D4" s="69" t="s">
        <v>41</v>
      </c>
      <c r="E4" s="240" t="s">
        <v>42</v>
      </c>
      <c r="F4" s="241"/>
      <c r="G4" s="241"/>
      <c r="H4" s="241"/>
      <c r="I4" s="241"/>
      <c r="J4" s="242"/>
    </row>
    <row r="5" spans="1:15" ht="24" customHeight="1" x14ac:dyDescent="0.2">
      <c r="A5" s="2"/>
      <c r="B5" s="28" t="s">
        <v>21</v>
      </c>
      <c r="D5" s="243" t="s">
        <v>255</v>
      </c>
      <c r="E5" s="244"/>
      <c r="F5" s="244"/>
      <c r="G5" s="244"/>
      <c r="H5" s="17" t="s">
        <v>40</v>
      </c>
      <c r="I5" s="71" t="s">
        <v>283</v>
      </c>
      <c r="J5" s="8"/>
    </row>
    <row r="6" spans="1:15" ht="15.75" customHeight="1" x14ac:dyDescent="0.2">
      <c r="A6" s="2"/>
      <c r="B6" s="25"/>
      <c r="C6" s="46"/>
      <c r="D6" s="245"/>
      <c r="E6" s="246"/>
      <c r="F6" s="246"/>
      <c r="G6" s="246"/>
      <c r="H6" s="17" t="s">
        <v>34</v>
      </c>
      <c r="I6" s="21"/>
      <c r="J6" s="8"/>
    </row>
    <row r="7" spans="1:15" ht="10.5" customHeight="1" x14ac:dyDescent="0.2">
      <c r="A7" s="2"/>
      <c r="B7" s="26"/>
      <c r="C7" s="47"/>
      <c r="D7" s="44"/>
      <c r="E7" s="247"/>
      <c r="F7" s="248"/>
      <c r="G7" s="248"/>
      <c r="H7" s="23"/>
      <c r="I7" s="22"/>
      <c r="J7" s="31"/>
    </row>
    <row r="8" spans="1:15" ht="24" customHeight="1" x14ac:dyDescent="0.2">
      <c r="A8" s="2"/>
      <c r="B8" s="28" t="s">
        <v>20</v>
      </c>
      <c r="D8" s="217" t="s">
        <v>256</v>
      </c>
      <c r="E8" s="217"/>
      <c r="F8" s="217"/>
      <c r="G8" s="217"/>
      <c r="H8" s="17" t="s">
        <v>40</v>
      </c>
      <c r="I8" s="71" t="s">
        <v>284</v>
      </c>
      <c r="J8" s="8"/>
    </row>
    <row r="9" spans="1:15" ht="15.75" customHeight="1" x14ac:dyDescent="0.2">
      <c r="A9" s="2"/>
      <c r="B9" s="2"/>
      <c r="D9" s="218" t="s">
        <v>257</v>
      </c>
      <c r="E9" s="218"/>
      <c r="F9" s="218"/>
      <c r="H9" s="17" t="s">
        <v>34</v>
      </c>
      <c r="I9" s="71"/>
      <c r="J9" s="8"/>
    </row>
    <row r="10" spans="1:15" ht="12.75" customHeight="1" x14ac:dyDescent="0.2">
      <c r="A10" s="2"/>
      <c r="B10" s="32"/>
      <c r="C10" s="47"/>
      <c r="D10" s="61"/>
      <c r="E10" s="70"/>
      <c r="F10" s="23"/>
      <c r="G10" s="14"/>
      <c r="H10" s="14"/>
      <c r="I10" s="33"/>
      <c r="J10" s="31"/>
    </row>
    <row r="11" spans="1:15" ht="24" customHeight="1" x14ac:dyDescent="0.2">
      <c r="A11" s="2"/>
      <c r="B11" s="28" t="s">
        <v>19</v>
      </c>
      <c r="D11" s="286"/>
      <c r="E11" s="286"/>
      <c r="F11" s="286"/>
      <c r="G11" s="286"/>
      <c r="H11" s="17" t="s">
        <v>40</v>
      </c>
      <c r="I11" s="291"/>
      <c r="J11" s="8"/>
    </row>
    <row r="12" spans="1:15" ht="15.75" customHeight="1" x14ac:dyDescent="0.2">
      <c r="A12" s="2"/>
      <c r="B12" s="25"/>
      <c r="C12" s="46"/>
      <c r="D12" s="287"/>
      <c r="E12" s="287"/>
      <c r="F12" s="287"/>
      <c r="G12" s="287"/>
      <c r="H12" s="17" t="s">
        <v>34</v>
      </c>
      <c r="I12" s="291"/>
      <c r="J12" s="8"/>
    </row>
    <row r="13" spans="1:15" ht="9.75" customHeight="1" x14ac:dyDescent="0.2">
      <c r="A13" s="2"/>
      <c r="B13" s="26"/>
      <c r="C13" s="47"/>
      <c r="D13" s="288"/>
      <c r="E13" s="289"/>
      <c r="F13" s="290"/>
      <c r="G13" s="290"/>
      <c r="H13" s="18"/>
      <c r="I13" s="22"/>
      <c r="J13" s="31"/>
    </row>
    <row r="14" spans="1:15" ht="32.25" customHeight="1" x14ac:dyDescent="0.2">
      <c r="A14" s="2"/>
      <c r="B14" s="32" t="s">
        <v>32</v>
      </c>
      <c r="C14" s="48"/>
      <c r="D14" s="45"/>
      <c r="E14" s="263"/>
      <c r="F14" s="263"/>
      <c r="G14" s="264"/>
      <c r="H14" s="264"/>
      <c r="I14" s="264" t="s">
        <v>29</v>
      </c>
      <c r="J14" s="265"/>
    </row>
    <row r="15" spans="1:15" ht="23.25" customHeight="1" x14ac:dyDescent="0.2">
      <c r="A15" s="124" t="s">
        <v>24</v>
      </c>
      <c r="B15" s="35" t="s">
        <v>24</v>
      </c>
      <c r="C15" s="49"/>
      <c r="D15" s="50"/>
      <c r="E15" s="229"/>
      <c r="F15" s="230"/>
      <c r="G15" s="229"/>
      <c r="H15" s="230"/>
      <c r="I15" s="229">
        <f>I48+I49+I50+I51+I52+I53+I55</f>
        <v>0</v>
      </c>
      <c r="J15" s="232"/>
    </row>
    <row r="16" spans="1:15" ht="23.25" customHeight="1" x14ac:dyDescent="0.2">
      <c r="A16" s="124" t="s">
        <v>25</v>
      </c>
      <c r="B16" s="35" t="s">
        <v>25</v>
      </c>
      <c r="C16" s="49"/>
      <c r="D16" s="50"/>
      <c r="E16" s="229"/>
      <c r="F16" s="230"/>
      <c r="G16" s="229"/>
      <c r="H16" s="230"/>
      <c r="I16" s="229">
        <v>0</v>
      </c>
      <c r="J16" s="232"/>
    </row>
    <row r="17" spans="1:10" ht="23.25" customHeight="1" x14ac:dyDescent="0.2">
      <c r="A17" s="124" t="s">
        <v>26</v>
      </c>
      <c r="B17" s="35" t="s">
        <v>26</v>
      </c>
      <c r="C17" s="49"/>
      <c r="D17" s="50"/>
      <c r="E17" s="229"/>
      <c r="F17" s="230"/>
      <c r="G17" s="229"/>
      <c r="H17" s="230"/>
      <c r="I17" s="229">
        <f>I54</f>
        <v>0</v>
      </c>
      <c r="J17" s="232"/>
    </row>
    <row r="18" spans="1:10" ht="23.25" customHeight="1" x14ac:dyDescent="0.2">
      <c r="A18" s="124" t="s">
        <v>69</v>
      </c>
      <c r="B18" s="35" t="s">
        <v>27</v>
      </c>
      <c r="C18" s="49"/>
      <c r="D18" s="50"/>
      <c r="E18" s="229"/>
      <c r="F18" s="230"/>
      <c r="G18" s="229"/>
      <c r="H18" s="230"/>
      <c r="I18" s="229">
        <f>I56</f>
        <v>0</v>
      </c>
      <c r="J18" s="232"/>
    </row>
    <row r="19" spans="1:10" ht="23.25" customHeight="1" x14ac:dyDescent="0.2">
      <c r="A19" s="124" t="s">
        <v>70</v>
      </c>
      <c r="B19" s="35" t="s">
        <v>28</v>
      </c>
      <c r="C19" s="49"/>
      <c r="D19" s="50"/>
      <c r="E19" s="229"/>
      <c r="F19" s="230"/>
      <c r="G19" s="229"/>
      <c r="H19" s="230"/>
      <c r="I19" s="231">
        <f>I57</f>
        <v>0</v>
      </c>
      <c r="J19" s="232"/>
    </row>
    <row r="20" spans="1:10" ht="23.25" customHeight="1" x14ac:dyDescent="0.2">
      <c r="A20" s="124"/>
      <c r="B20" s="35" t="s">
        <v>277</v>
      </c>
      <c r="C20" s="210"/>
      <c r="D20" s="211"/>
      <c r="E20" s="212"/>
      <c r="F20" s="213"/>
      <c r="G20" s="212"/>
      <c r="H20" s="213"/>
      <c r="I20" s="231">
        <f>+I58</f>
        <v>0</v>
      </c>
      <c r="J20" s="232"/>
    </row>
    <row r="21" spans="1:10" ht="23.25" customHeight="1" x14ac:dyDescent="0.2">
      <c r="A21" s="2"/>
      <c r="B21" s="40" t="s">
        <v>29</v>
      </c>
      <c r="C21" s="51"/>
      <c r="D21" s="52"/>
      <c r="E21" s="233"/>
      <c r="F21" s="239"/>
      <c r="G21" s="233"/>
      <c r="H21" s="239"/>
      <c r="I21" s="233">
        <f>SUM(I15:J20)</f>
        <v>0</v>
      </c>
      <c r="J21" s="234"/>
    </row>
    <row r="22" spans="1:10" ht="33" customHeight="1" x14ac:dyDescent="0.2">
      <c r="A22" s="2"/>
      <c r="B22" s="38" t="s">
        <v>33</v>
      </c>
      <c r="C22" s="49"/>
      <c r="D22" s="50"/>
      <c r="E22" s="53"/>
      <c r="F22" s="36"/>
      <c r="G22" s="30"/>
      <c r="H22" s="30"/>
      <c r="I22" s="30"/>
      <c r="J22" s="37"/>
    </row>
    <row r="23" spans="1:10" ht="23.25" customHeight="1" x14ac:dyDescent="0.2">
      <c r="A23" s="2"/>
      <c r="B23" s="35" t="s">
        <v>12</v>
      </c>
      <c r="C23" s="49"/>
      <c r="D23" s="50"/>
      <c r="E23" s="54">
        <v>15</v>
      </c>
      <c r="F23" s="36" t="s">
        <v>0</v>
      </c>
      <c r="G23" s="227">
        <v>0</v>
      </c>
      <c r="H23" s="228"/>
      <c r="I23" s="228"/>
      <c r="J23" s="37" t="str">
        <f t="shared" ref="J23:J27" si="0">Mena</f>
        <v>CZK</v>
      </c>
    </row>
    <row r="24" spans="1:10" ht="23.25" customHeight="1" x14ac:dyDescent="0.2">
      <c r="A24" s="2"/>
      <c r="B24" s="35" t="s">
        <v>13</v>
      </c>
      <c r="C24" s="49"/>
      <c r="D24" s="50"/>
      <c r="E24" s="54">
        <f>SazbaDPH1</f>
        <v>15</v>
      </c>
      <c r="F24" s="36" t="s">
        <v>0</v>
      </c>
      <c r="G24" s="225">
        <v>0</v>
      </c>
      <c r="H24" s="226"/>
      <c r="I24" s="226"/>
      <c r="J24" s="37" t="str">
        <f t="shared" si="0"/>
        <v>CZK</v>
      </c>
    </row>
    <row r="25" spans="1:10" ht="23.25" customHeight="1" x14ac:dyDescent="0.2">
      <c r="A25" s="2"/>
      <c r="B25" s="35" t="s">
        <v>14</v>
      </c>
      <c r="C25" s="49"/>
      <c r="D25" s="50"/>
      <c r="E25" s="54">
        <v>21</v>
      </c>
      <c r="F25" s="36" t="s">
        <v>0</v>
      </c>
      <c r="G25" s="227">
        <f>I21</f>
        <v>0</v>
      </c>
      <c r="H25" s="228"/>
      <c r="I25" s="228"/>
      <c r="J25" s="37" t="str">
        <f t="shared" si="0"/>
        <v>CZK</v>
      </c>
    </row>
    <row r="26" spans="1:10" ht="23.25" customHeight="1" thickBot="1" x14ac:dyDescent="0.25">
      <c r="A26" s="2"/>
      <c r="B26" s="29" t="s">
        <v>15</v>
      </c>
      <c r="C26" s="55"/>
      <c r="D26" s="45"/>
      <c r="E26" s="56">
        <f>SazbaDPH2</f>
        <v>21</v>
      </c>
      <c r="F26" s="27" t="s">
        <v>0</v>
      </c>
      <c r="G26" s="255">
        <f>ZakladDPHZakl/100*E26</f>
        <v>0</v>
      </c>
      <c r="H26" s="256"/>
      <c r="I26" s="256"/>
      <c r="J26" s="34" t="str">
        <f t="shared" si="0"/>
        <v>CZK</v>
      </c>
    </row>
    <row r="27" spans="1:10" ht="27.75" hidden="1" customHeight="1" thickBot="1" x14ac:dyDescent="0.25">
      <c r="A27" s="2"/>
      <c r="B27" s="98" t="s">
        <v>23</v>
      </c>
      <c r="C27" s="99"/>
      <c r="D27" s="99"/>
      <c r="E27" s="100"/>
      <c r="F27" s="101"/>
      <c r="G27" s="235">
        <v>278140.52</v>
      </c>
      <c r="H27" s="236"/>
      <c r="I27" s="236"/>
      <c r="J27" s="102" t="str">
        <f t="shared" si="0"/>
        <v>CZK</v>
      </c>
    </row>
    <row r="28" spans="1:10" ht="27.75" customHeight="1" thickBot="1" x14ac:dyDescent="0.25">
      <c r="A28" s="2"/>
      <c r="B28" s="98" t="s">
        <v>35</v>
      </c>
      <c r="C28" s="103"/>
      <c r="D28" s="103"/>
      <c r="E28" s="103"/>
      <c r="F28" s="104"/>
      <c r="G28" s="235">
        <f>ZakladDPHZakl+DPHZakl</f>
        <v>0</v>
      </c>
      <c r="H28" s="235"/>
      <c r="I28" s="235"/>
      <c r="J28" s="105" t="s">
        <v>49</v>
      </c>
    </row>
    <row r="29" spans="1:10" ht="12.75" customHeight="1" x14ac:dyDescent="0.2">
      <c r="A29" s="2"/>
      <c r="B29" s="2"/>
      <c r="J29" s="9"/>
    </row>
    <row r="30" spans="1:10" ht="30" customHeight="1" x14ac:dyDescent="0.2">
      <c r="A30" s="2"/>
      <c r="B30" s="2"/>
      <c r="J30" s="9"/>
    </row>
    <row r="31" spans="1:10" ht="18.75" customHeight="1" x14ac:dyDescent="0.2">
      <c r="A31" s="2"/>
      <c r="B31" s="16"/>
      <c r="C31" s="57" t="s">
        <v>11</v>
      </c>
      <c r="D31" s="292"/>
      <c r="E31" s="292"/>
      <c r="F31" s="15" t="s">
        <v>10</v>
      </c>
      <c r="G31" s="293"/>
      <c r="H31" s="294"/>
      <c r="I31" s="293"/>
      <c r="J31" s="9"/>
    </row>
    <row r="32" spans="1:10" ht="47.25" customHeight="1" x14ac:dyDescent="0.2">
      <c r="A32" s="2"/>
      <c r="B32" s="2"/>
      <c r="D32" s="295"/>
      <c r="E32" s="295"/>
      <c r="J32" s="9"/>
    </row>
    <row r="33" spans="1:10" s="20" customFormat="1" ht="18.75" customHeight="1" x14ac:dyDescent="0.2">
      <c r="A33" s="19"/>
      <c r="B33" s="19"/>
      <c r="C33" s="58"/>
      <c r="D33" s="296"/>
      <c r="E33" s="297"/>
      <c r="G33" s="237"/>
      <c r="H33" s="238"/>
      <c r="I33" s="238"/>
      <c r="J33" s="24"/>
    </row>
    <row r="34" spans="1:10" ht="12.75" customHeight="1" x14ac:dyDescent="0.2">
      <c r="A34" s="2"/>
      <c r="B34" s="2"/>
      <c r="D34" s="224" t="s">
        <v>2</v>
      </c>
      <c r="E34" s="224"/>
      <c r="H34" s="10" t="s">
        <v>3</v>
      </c>
      <c r="J34" s="9"/>
    </row>
    <row r="35" spans="1:10" ht="13.5" customHeight="1" thickBot="1" x14ac:dyDescent="0.25">
      <c r="A35" s="11"/>
      <c r="B35" s="11"/>
      <c r="C35" s="59"/>
      <c r="D35" s="59"/>
      <c r="E35" s="59"/>
      <c r="F35" s="12"/>
      <c r="G35" s="12"/>
      <c r="H35" s="12"/>
      <c r="I35" s="12"/>
      <c r="J35" s="13"/>
    </row>
    <row r="36" spans="1:10" ht="27" hidden="1" customHeight="1" x14ac:dyDescent="0.2">
      <c r="B36" s="75" t="s">
        <v>16</v>
      </c>
      <c r="C36" s="76"/>
      <c r="D36" s="76"/>
      <c r="E36" s="76"/>
      <c r="F36" s="77"/>
      <c r="G36" s="77"/>
      <c r="H36" s="77"/>
      <c r="I36" s="77"/>
      <c r="J36" s="78"/>
    </row>
    <row r="37" spans="1:10" ht="25.5" hidden="1" customHeight="1" x14ac:dyDescent="0.2">
      <c r="A37" s="74" t="s">
        <v>37</v>
      </c>
      <c r="B37" s="79" t="s">
        <v>17</v>
      </c>
      <c r="C37" s="80" t="s">
        <v>5</v>
      </c>
      <c r="D37" s="80"/>
      <c r="E37" s="80"/>
      <c r="F37" s="81" t="str">
        <f>B23</f>
        <v>Základ pro sníženou DPH</v>
      </c>
      <c r="G37" s="81" t="str">
        <f>B25</f>
        <v>Základ pro základní DPH</v>
      </c>
      <c r="H37" s="82" t="s">
        <v>18</v>
      </c>
      <c r="I37" s="82" t="s">
        <v>1</v>
      </c>
      <c r="J37" s="83" t="s">
        <v>0</v>
      </c>
    </row>
    <row r="38" spans="1:10" ht="25.5" hidden="1" customHeight="1" x14ac:dyDescent="0.2">
      <c r="A38" s="74">
        <v>1</v>
      </c>
      <c r="B38" s="84" t="s">
        <v>47</v>
      </c>
      <c r="C38" s="219"/>
      <c r="D38" s="219"/>
      <c r="E38" s="219"/>
      <c r="F38" s="85">
        <v>0</v>
      </c>
      <c r="G38" s="86">
        <v>278140.52</v>
      </c>
      <c r="H38" s="87">
        <v>58409.51</v>
      </c>
      <c r="I38" s="87">
        <v>336550.03</v>
      </c>
      <c r="J38" s="88">
        <f>IF(CenaCelkemVypocet=0,"",I38/CenaCelkemVypocet*100)</f>
        <v>100</v>
      </c>
    </row>
    <row r="39" spans="1:10" ht="25.5" hidden="1" customHeight="1" x14ac:dyDescent="0.2">
      <c r="A39" s="74">
        <v>2</v>
      </c>
      <c r="B39" s="89" t="s">
        <v>43</v>
      </c>
      <c r="C39" s="220" t="s">
        <v>44</v>
      </c>
      <c r="D39" s="220"/>
      <c r="E39" s="220"/>
      <c r="F39" s="90">
        <v>0</v>
      </c>
      <c r="G39" s="91">
        <v>278140.52</v>
      </c>
      <c r="H39" s="91">
        <v>58409.51</v>
      </c>
      <c r="I39" s="91">
        <v>336550.03</v>
      </c>
      <c r="J39" s="92">
        <f>IF(CenaCelkemVypocet=0,"",I39/CenaCelkemVypocet*100)</f>
        <v>100</v>
      </c>
    </row>
    <row r="40" spans="1:10" ht="25.5" hidden="1" customHeight="1" x14ac:dyDescent="0.2">
      <c r="A40" s="74">
        <v>3</v>
      </c>
      <c r="B40" s="93" t="s">
        <v>41</v>
      </c>
      <c r="C40" s="219" t="s">
        <v>42</v>
      </c>
      <c r="D40" s="219"/>
      <c r="E40" s="219"/>
      <c r="F40" s="94">
        <v>0</v>
      </c>
      <c r="G40" s="87">
        <v>278140.52</v>
      </c>
      <c r="H40" s="87">
        <v>58409.51</v>
      </c>
      <c r="I40" s="87">
        <v>336550.03</v>
      </c>
      <c r="J40" s="88">
        <f>IF(CenaCelkemVypocet=0,"",I40/CenaCelkemVypocet*100)</f>
        <v>100</v>
      </c>
    </row>
    <row r="41" spans="1:10" ht="25.5" hidden="1" customHeight="1" x14ac:dyDescent="0.2">
      <c r="A41" s="74"/>
      <c r="B41" s="221" t="s">
        <v>48</v>
      </c>
      <c r="C41" s="222"/>
      <c r="D41" s="222"/>
      <c r="E41" s="223"/>
      <c r="F41" s="95">
        <f>SUMIF(A38:A40,"=1",F38:F40)</f>
        <v>0</v>
      </c>
      <c r="G41" s="96">
        <f>SUMIF(A38:A40,"=1",G38:G40)</f>
        <v>278140.52</v>
      </c>
      <c r="H41" s="96">
        <f>SUMIF(A38:A40,"=1",H38:H40)</f>
        <v>58409.51</v>
      </c>
      <c r="I41" s="96">
        <f>SUMIF(A38:A40,"=1",I38:I40)</f>
        <v>336550.03</v>
      </c>
      <c r="J41" s="97">
        <f>SUMIF(A38:A40,"=1",J38:J40)</f>
        <v>100</v>
      </c>
    </row>
    <row r="45" spans="1:10" ht="15.75" x14ac:dyDescent="0.25">
      <c r="B45" s="106" t="s">
        <v>50</v>
      </c>
    </row>
    <row r="47" spans="1:10" ht="25.5" customHeight="1" x14ac:dyDescent="0.2">
      <c r="A47" s="108"/>
      <c r="B47" s="111" t="s">
        <v>17</v>
      </c>
      <c r="C47" s="111" t="s">
        <v>5</v>
      </c>
      <c r="D47" s="112"/>
      <c r="E47" s="112"/>
      <c r="F47" s="113" t="s">
        <v>51</v>
      </c>
      <c r="G47" s="113"/>
      <c r="H47" s="113"/>
      <c r="I47" s="113" t="s">
        <v>29</v>
      </c>
      <c r="J47" s="113" t="s">
        <v>0</v>
      </c>
    </row>
    <row r="48" spans="1:10" ht="36.75" customHeight="1" x14ac:dyDescent="0.2">
      <c r="A48" s="109"/>
      <c r="B48" s="114" t="s">
        <v>52</v>
      </c>
      <c r="C48" s="215" t="s">
        <v>53</v>
      </c>
      <c r="D48" s="216"/>
      <c r="E48" s="216"/>
      <c r="F48" s="122" t="s">
        <v>24</v>
      </c>
      <c r="G48" s="115"/>
      <c r="H48" s="115"/>
      <c r="I48" s="115">
        <f>'202208 01 Pol'!G8</f>
        <v>0</v>
      </c>
      <c r="J48" s="120" t="str">
        <f>IF(I59=0,"",I48/I59*100)</f>
        <v/>
      </c>
    </row>
    <row r="49" spans="1:10" ht="36.75" customHeight="1" x14ac:dyDescent="0.2">
      <c r="A49" s="109"/>
      <c r="B49" s="114" t="s">
        <v>54</v>
      </c>
      <c r="C49" s="215" t="s">
        <v>55</v>
      </c>
      <c r="D49" s="216"/>
      <c r="E49" s="216"/>
      <c r="F49" s="122" t="s">
        <v>24</v>
      </c>
      <c r="G49" s="115"/>
      <c r="H49" s="115"/>
      <c r="I49" s="115">
        <f>'202208 01 Pol'!G50</f>
        <v>0</v>
      </c>
      <c r="J49" s="120" t="str">
        <f>IF(I59=0,"",I49/I59*100)</f>
        <v/>
      </c>
    </row>
    <row r="50" spans="1:10" ht="36.75" customHeight="1" x14ac:dyDescent="0.2">
      <c r="A50" s="109"/>
      <c r="B50" s="114" t="s">
        <v>56</v>
      </c>
      <c r="C50" s="215" t="s">
        <v>57</v>
      </c>
      <c r="D50" s="216"/>
      <c r="E50" s="216"/>
      <c r="F50" s="122" t="s">
        <v>24</v>
      </c>
      <c r="G50" s="115"/>
      <c r="H50" s="115"/>
      <c r="I50" s="115">
        <f>'202208 01 Pol'!G57</f>
        <v>0</v>
      </c>
      <c r="J50" s="120" t="str">
        <f>IF(I59=0,"",I50/I59*100)</f>
        <v/>
      </c>
    </row>
    <row r="51" spans="1:10" ht="36.75" customHeight="1" x14ac:dyDescent="0.2">
      <c r="A51" s="109"/>
      <c r="B51" s="114" t="s">
        <v>58</v>
      </c>
      <c r="C51" s="215" t="s">
        <v>59</v>
      </c>
      <c r="D51" s="216"/>
      <c r="E51" s="216"/>
      <c r="F51" s="122" t="s">
        <v>24</v>
      </c>
      <c r="G51" s="115"/>
      <c r="H51" s="115"/>
      <c r="I51" s="115">
        <f>'202208 01 Pol'!G75</f>
        <v>0</v>
      </c>
      <c r="J51" s="120" t="str">
        <f>IF(I59=0,"",I51/I59*100)</f>
        <v/>
      </c>
    </row>
    <row r="52" spans="1:10" ht="36.75" customHeight="1" x14ac:dyDescent="0.2">
      <c r="A52" s="109"/>
      <c r="B52" s="114" t="s">
        <v>60</v>
      </c>
      <c r="C52" s="215" t="s">
        <v>61</v>
      </c>
      <c r="D52" s="216"/>
      <c r="E52" s="216"/>
      <c r="F52" s="122" t="s">
        <v>24</v>
      </c>
      <c r="G52" s="115"/>
      <c r="H52" s="115"/>
      <c r="I52" s="115">
        <f>'202208 01 Pol'!G85</f>
        <v>0</v>
      </c>
      <c r="J52" s="120" t="str">
        <f>IF(I59=0,"",I52/I59*100)</f>
        <v/>
      </c>
    </row>
    <row r="53" spans="1:10" ht="36.75" customHeight="1" x14ac:dyDescent="0.2">
      <c r="A53" s="109"/>
      <c r="B53" s="114" t="s">
        <v>62</v>
      </c>
      <c r="C53" s="215" t="s">
        <v>63</v>
      </c>
      <c r="D53" s="216"/>
      <c r="E53" s="216"/>
      <c r="F53" s="122" t="s">
        <v>24</v>
      </c>
      <c r="G53" s="115"/>
      <c r="H53" s="115"/>
      <c r="I53" s="115">
        <f>'202208 01 Pol'!G90</f>
        <v>0</v>
      </c>
      <c r="J53" s="120" t="str">
        <f>IF(I59=0,"",I53/I59*100)</f>
        <v/>
      </c>
    </row>
    <row r="54" spans="1:10" ht="36.75" customHeight="1" x14ac:dyDescent="0.2">
      <c r="A54" s="109"/>
      <c r="B54" s="114" t="s">
        <v>64</v>
      </c>
      <c r="C54" s="215" t="s">
        <v>65</v>
      </c>
      <c r="D54" s="216"/>
      <c r="E54" s="216"/>
      <c r="F54" s="122" t="s">
        <v>26</v>
      </c>
      <c r="G54" s="115"/>
      <c r="H54" s="115"/>
      <c r="I54" s="115">
        <f>'202208 01 Pol'!G92</f>
        <v>0</v>
      </c>
      <c r="J54" s="120" t="str">
        <f>IF(I59=0,"",I54/I59*100)</f>
        <v/>
      </c>
    </row>
    <row r="55" spans="1:10" ht="36.75" customHeight="1" x14ac:dyDescent="0.2">
      <c r="A55" s="109"/>
      <c r="B55" s="114" t="s">
        <v>66</v>
      </c>
      <c r="C55" s="215" t="s">
        <v>67</v>
      </c>
      <c r="D55" s="216"/>
      <c r="E55" s="216"/>
      <c r="F55" s="122" t="s">
        <v>68</v>
      </c>
      <c r="G55" s="115"/>
      <c r="H55" s="115"/>
      <c r="I55" s="115">
        <f>'202208 01 Pol'!G94</f>
        <v>0</v>
      </c>
      <c r="J55" s="120" t="str">
        <f>IF(I59=0,"",I55/I59*100)</f>
        <v/>
      </c>
    </row>
    <row r="56" spans="1:10" ht="36.75" customHeight="1" x14ac:dyDescent="0.2">
      <c r="A56" s="109"/>
      <c r="B56" s="114" t="s">
        <v>69</v>
      </c>
      <c r="C56" s="215" t="s">
        <v>27</v>
      </c>
      <c r="D56" s="216"/>
      <c r="E56" s="216"/>
      <c r="F56" s="122" t="s">
        <v>69</v>
      </c>
      <c r="G56" s="115"/>
      <c r="H56" s="115"/>
      <c r="I56" s="115">
        <f>'202208 01 Pol'!G101</f>
        <v>0</v>
      </c>
      <c r="J56" s="120" t="str">
        <f>IF(I59=0,"",I56/I59*100)</f>
        <v/>
      </c>
    </row>
    <row r="57" spans="1:10" ht="36.75" customHeight="1" x14ac:dyDescent="0.2">
      <c r="A57" s="109"/>
      <c r="B57" s="114" t="s">
        <v>70</v>
      </c>
      <c r="C57" s="215" t="s">
        <v>28</v>
      </c>
      <c r="D57" s="216"/>
      <c r="E57" s="216"/>
      <c r="F57" s="122" t="s">
        <v>70</v>
      </c>
      <c r="G57" s="115"/>
      <c r="H57" s="115"/>
      <c r="I57" s="115">
        <f>'202208 01 Pol'!G104</f>
        <v>0</v>
      </c>
      <c r="J57" s="120" t="str">
        <f>IF(I59=0,"",I57/I59*100)</f>
        <v/>
      </c>
    </row>
    <row r="58" spans="1:10" ht="36.75" customHeight="1" x14ac:dyDescent="0.2">
      <c r="A58" s="109"/>
      <c r="B58" s="207" t="s">
        <v>276</v>
      </c>
      <c r="C58" s="249" t="s">
        <v>277</v>
      </c>
      <c r="D58" s="250"/>
      <c r="E58" s="251"/>
      <c r="F58" s="208"/>
      <c r="G58" s="209"/>
      <c r="H58" s="209"/>
      <c r="I58" s="209">
        <f>+technologie!G23</f>
        <v>0</v>
      </c>
      <c r="J58" s="120" t="str">
        <f>IF(I59=0,"",I58/I59*100)</f>
        <v/>
      </c>
    </row>
    <row r="59" spans="1:10" ht="25.5" customHeight="1" x14ac:dyDescent="0.2">
      <c r="A59" s="110"/>
      <c r="B59" s="116" t="s">
        <v>1</v>
      </c>
      <c r="C59" s="117"/>
      <c r="D59" s="118"/>
      <c r="E59" s="118"/>
      <c r="F59" s="123"/>
      <c r="G59" s="119"/>
      <c r="H59" s="119"/>
      <c r="I59" s="119">
        <f>SUM(I48:I58)</f>
        <v>0</v>
      </c>
      <c r="J59" s="121">
        <f>SUM(J48:J58)</f>
        <v>0</v>
      </c>
    </row>
    <row r="60" spans="1:10" x14ac:dyDescent="0.2">
      <c r="F60" s="72"/>
      <c r="G60" s="72"/>
      <c r="H60" s="72"/>
      <c r="I60" s="72"/>
      <c r="J60" s="73"/>
    </row>
    <row r="61" spans="1:10" x14ac:dyDescent="0.2">
      <c r="F61" s="72"/>
      <c r="G61" s="72"/>
      <c r="H61" s="72"/>
      <c r="I61" s="72"/>
      <c r="J61" s="73"/>
    </row>
    <row r="62" spans="1:10" x14ac:dyDescent="0.2">
      <c r="F62" s="72"/>
      <c r="G62" s="72"/>
      <c r="H62" s="72"/>
      <c r="I62" s="72"/>
      <c r="J62" s="73"/>
    </row>
  </sheetData>
  <sheetProtection algorithmName="SHA-512" hashValue="sj2HM0G1T1Ldw4338NHq+o2YjzGWiPEQ4SnC2uoA0/yjsfnxM1B7SEMF5rwHUWXvaRJ9n6fsYqeqzHi3NYhOlg==" saltValue="smTiPohjOo1nELV2J7sCHw==" spinCount="100000" sheet="1" objects="1" scenarios="1"/>
  <protectedRanges>
    <protectedRange sqref="D32:E33" name="Oblast9"/>
    <protectedRange sqref="D31:E31" name="Oblast7"/>
    <protectedRange sqref="I11" name="Oblast5"/>
    <protectedRange sqref="D13" name="Oblast3"/>
    <protectedRange sqref="D11:G11" name="Oblast1"/>
    <protectedRange sqref="D12:G12" name="Oblast2"/>
    <protectedRange sqref="E13:G13" name="Oblast4"/>
    <protectedRange sqref="I12" name="Oblast6"/>
    <protectedRange sqref="G31:I31" name="Oblast8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58:E58"/>
    <mergeCell ref="I20:J20"/>
    <mergeCell ref="B1:J1"/>
    <mergeCell ref="G26:I26"/>
    <mergeCell ref="G17:H17"/>
    <mergeCell ref="I16:J16"/>
    <mergeCell ref="I17:J17"/>
    <mergeCell ref="E17:F17"/>
    <mergeCell ref="E2:J2"/>
    <mergeCell ref="E3:J3"/>
    <mergeCell ref="E14:F14"/>
    <mergeCell ref="D11:G11"/>
    <mergeCell ref="G14:H14"/>
    <mergeCell ref="I14:J14"/>
    <mergeCell ref="I15:J15"/>
    <mergeCell ref="E21:F21"/>
    <mergeCell ref="E16:F16"/>
    <mergeCell ref="D12:G12"/>
    <mergeCell ref="E4:J4"/>
    <mergeCell ref="G15:H15"/>
    <mergeCell ref="G16:H16"/>
    <mergeCell ref="E15:F15"/>
    <mergeCell ref="E13:G13"/>
    <mergeCell ref="D5:G5"/>
    <mergeCell ref="D6:G6"/>
    <mergeCell ref="E7:G7"/>
    <mergeCell ref="D34:E34"/>
    <mergeCell ref="G24:I24"/>
    <mergeCell ref="G23:I23"/>
    <mergeCell ref="E18:F18"/>
    <mergeCell ref="E19:F19"/>
    <mergeCell ref="I19:J19"/>
    <mergeCell ref="I21:J21"/>
    <mergeCell ref="G18:H18"/>
    <mergeCell ref="G19:H19"/>
    <mergeCell ref="G28:I28"/>
    <mergeCell ref="G25:I25"/>
    <mergeCell ref="I18:J18"/>
    <mergeCell ref="G27:I27"/>
    <mergeCell ref="D33:E33"/>
    <mergeCell ref="G33:I33"/>
    <mergeCell ref="G21:H21"/>
    <mergeCell ref="C54:E54"/>
    <mergeCell ref="C55:E55"/>
    <mergeCell ref="C56:E56"/>
    <mergeCell ref="C57:E57"/>
    <mergeCell ref="D8:G8"/>
    <mergeCell ref="D9:F9"/>
    <mergeCell ref="C49:E49"/>
    <mergeCell ref="C50:E50"/>
    <mergeCell ref="C51:E51"/>
    <mergeCell ref="C52:E52"/>
    <mergeCell ref="C53:E53"/>
    <mergeCell ref="C38:E38"/>
    <mergeCell ref="C39:E39"/>
    <mergeCell ref="C40:E40"/>
    <mergeCell ref="B41:E41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/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6" t="s">
        <v>6</v>
      </c>
      <c r="B1" s="266"/>
      <c r="C1" s="267"/>
      <c r="D1" s="266"/>
      <c r="E1" s="266"/>
      <c r="F1" s="266"/>
      <c r="G1" s="266"/>
    </row>
    <row r="2" spans="1:7" ht="24.95" customHeight="1" x14ac:dyDescent="0.2">
      <c r="A2" s="42" t="s">
        <v>7</v>
      </c>
      <c r="B2" s="41"/>
      <c r="C2" s="268"/>
      <c r="D2" s="268"/>
      <c r="E2" s="268"/>
      <c r="F2" s="268"/>
      <c r="G2" s="269"/>
    </row>
    <row r="3" spans="1:7" ht="24.95" customHeight="1" x14ac:dyDescent="0.2">
      <c r="A3" s="42" t="s">
        <v>8</v>
      </c>
      <c r="B3" s="41"/>
      <c r="C3" s="268"/>
      <c r="D3" s="268"/>
      <c r="E3" s="268"/>
      <c r="F3" s="268"/>
      <c r="G3" s="269"/>
    </row>
    <row r="4" spans="1:7" ht="24.95" customHeight="1" x14ac:dyDescent="0.2">
      <c r="A4" s="42" t="s">
        <v>9</v>
      </c>
      <c r="B4" s="41"/>
      <c r="C4" s="268"/>
      <c r="D4" s="268"/>
      <c r="E4" s="268"/>
      <c r="F4" s="268"/>
      <c r="G4" s="26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3"/>
  <sheetViews>
    <sheetView workbookViewId="0">
      <pane ySplit="7" topLeftCell="A8" activePane="bottomLeft" state="frozen"/>
      <selection pane="bottomLeft" activeCell="F9" sqref="F9"/>
    </sheetView>
  </sheetViews>
  <sheetFormatPr defaultRowHeight="12.75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G1" t="s">
        <v>71</v>
      </c>
    </row>
    <row r="2" spans="1:60" ht="24.95" customHeight="1" x14ac:dyDescent="0.2">
      <c r="A2" s="125" t="s">
        <v>7</v>
      </c>
      <c r="B2" s="41" t="str">
        <f>Stavba!$D$2</f>
        <v>082022</v>
      </c>
      <c r="C2" s="271" t="str">
        <f>Stavba!$E$2</f>
        <v xml:space="preserve">POLOPODZEMNÍ KONTEJNERY NA TŘÍDĚNÝ ODPAD - OSTROV </v>
      </c>
      <c r="D2" s="272"/>
      <c r="E2" s="272"/>
      <c r="F2" s="272"/>
      <c r="G2" s="273"/>
      <c r="AG2" t="s">
        <v>72</v>
      </c>
    </row>
    <row r="3" spans="1:60" ht="24.95" customHeight="1" x14ac:dyDescent="0.2">
      <c r="A3" s="125" t="s">
        <v>8</v>
      </c>
      <c r="B3" s="41" t="str">
        <f>Stavba!$D$3</f>
        <v>01</v>
      </c>
      <c r="C3" s="271" t="str">
        <f>Stavba!$E$3</f>
        <v>LOKALITA U KLÁŠTERA</v>
      </c>
      <c r="D3" s="272"/>
      <c r="E3" s="272"/>
      <c r="F3" s="272"/>
      <c r="G3" s="273"/>
      <c r="AC3" s="107" t="s">
        <v>72</v>
      </c>
      <c r="AG3" t="s">
        <v>73</v>
      </c>
    </row>
    <row r="4" spans="1:60" ht="24.95" customHeight="1" x14ac:dyDescent="0.2">
      <c r="A4" s="126" t="s">
        <v>9</v>
      </c>
      <c r="B4" s="127" t="str">
        <f>Stavba!$D$4</f>
        <v>01</v>
      </c>
      <c r="C4" s="274" t="str">
        <f>Stavba!$E$4</f>
        <v>LOKALITA U KLÁŠTERA</v>
      </c>
      <c r="D4" s="275"/>
      <c r="E4" s="275"/>
      <c r="F4" s="275"/>
      <c r="G4" s="276"/>
      <c r="AG4" t="s">
        <v>74</v>
      </c>
    </row>
    <row r="5" spans="1:60" x14ac:dyDescent="0.2">
      <c r="D5" s="10"/>
    </row>
    <row r="6" spans="1:60" ht="38.25" x14ac:dyDescent="0.2">
      <c r="A6" s="129" t="s">
        <v>75</v>
      </c>
      <c r="B6" s="131" t="s">
        <v>76</v>
      </c>
      <c r="C6" s="131" t="s">
        <v>77</v>
      </c>
      <c r="D6" s="130" t="s">
        <v>78</v>
      </c>
      <c r="E6" s="129" t="s">
        <v>79</v>
      </c>
      <c r="F6" s="128" t="s">
        <v>80</v>
      </c>
      <c r="G6" s="129" t="s">
        <v>29</v>
      </c>
      <c r="H6" s="132" t="s">
        <v>30</v>
      </c>
      <c r="I6" s="132" t="s">
        <v>81</v>
      </c>
      <c r="J6" s="132" t="s">
        <v>31</v>
      </c>
      <c r="K6" s="132" t="s">
        <v>82</v>
      </c>
      <c r="L6" s="132" t="s">
        <v>83</v>
      </c>
      <c r="M6" s="132" t="s">
        <v>84</v>
      </c>
      <c r="N6" s="132" t="s">
        <v>85</v>
      </c>
      <c r="O6" s="132" t="s">
        <v>86</v>
      </c>
      <c r="P6" s="132" t="s">
        <v>87</v>
      </c>
      <c r="Q6" s="132" t="s">
        <v>88</v>
      </c>
      <c r="R6" s="132" t="s">
        <v>89</v>
      </c>
      <c r="S6" s="132" t="s">
        <v>90</v>
      </c>
      <c r="T6" s="132" t="s">
        <v>91</v>
      </c>
      <c r="U6" s="132" t="s">
        <v>92</v>
      </c>
      <c r="V6" s="132" t="s">
        <v>93</v>
      </c>
      <c r="W6" s="132" t="s">
        <v>94</v>
      </c>
      <c r="X6" s="132" t="s">
        <v>95</v>
      </c>
    </row>
    <row r="7" spans="1:60" hidden="1" x14ac:dyDescent="0.2">
      <c r="A7" s="3"/>
      <c r="B7" s="4"/>
      <c r="C7" s="4"/>
      <c r="D7" s="6"/>
      <c r="E7" s="134"/>
      <c r="F7" s="135"/>
      <c r="G7" s="135"/>
      <c r="H7" s="135"/>
      <c r="I7" s="135"/>
      <c r="J7" s="135"/>
      <c r="K7" s="135"/>
      <c r="L7" s="135"/>
      <c r="M7" s="135"/>
      <c r="N7" s="134"/>
      <c r="O7" s="134"/>
      <c r="P7" s="134"/>
      <c r="Q7" s="134"/>
      <c r="R7" s="135"/>
      <c r="S7" s="135"/>
      <c r="T7" s="135"/>
      <c r="U7" s="135"/>
      <c r="V7" s="135"/>
      <c r="W7" s="135"/>
      <c r="X7" s="135"/>
    </row>
    <row r="8" spans="1:60" x14ac:dyDescent="0.2">
      <c r="A8" s="148" t="s">
        <v>96</v>
      </c>
      <c r="B8" s="149" t="s">
        <v>52</v>
      </c>
      <c r="C8" s="164" t="s">
        <v>53</v>
      </c>
      <c r="D8" s="150"/>
      <c r="E8" s="151"/>
      <c r="F8" s="152"/>
      <c r="G8" s="153">
        <f>G9+G11+G13+G15+G16+G17+G19+G21+G22+G23+G27+G28+G29+G31+G41+G12</f>
        <v>0</v>
      </c>
      <c r="H8" s="147"/>
      <c r="I8" s="147">
        <v>8638.0499999999993</v>
      </c>
      <c r="J8" s="147"/>
      <c r="K8" s="147">
        <v>61681.31</v>
      </c>
      <c r="L8" s="147"/>
      <c r="M8" s="147"/>
      <c r="N8" s="146"/>
      <c r="O8" s="146"/>
      <c r="P8" s="146"/>
      <c r="Q8" s="146"/>
      <c r="R8" s="147"/>
      <c r="S8" s="147"/>
      <c r="T8" s="147"/>
      <c r="U8" s="147"/>
      <c r="V8" s="147"/>
      <c r="W8" s="147"/>
      <c r="X8" s="147"/>
      <c r="AG8" t="s">
        <v>97</v>
      </c>
    </row>
    <row r="9" spans="1:60" x14ac:dyDescent="0.2">
      <c r="A9" s="154">
        <v>1</v>
      </c>
      <c r="B9" s="155" t="s">
        <v>98</v>
      </c>
      <c r="C9" s="165" t="s">
        <v>99</v>
      </c>
      <c r="D9" s="156" t="s">
        <v>100</v>
      </c>
      <c r="E9" s="157">
        <v>0.77959000000000001</v>
      </c>
      <c r="F9" s="285">
        <v>0</v>
      </c>
      <c r="G9" s="158">
        <f>E9*F9</f>
        <v>0</v>
      </c>
      <c r="H9" s="139">
        <v>0</v>
      </c>
      <c r="I9" s="139">
        <v>0</v>
      </c>
      <c r="J9" s="139">
        <v>199</v>
      </c>
      <c r="K9" s="139">
        <v>155.13840999999999</v>
      </c>
      <c r="L9" s="139">
        <v>21</v>
      </c>
      <c r="M9" s="139">
        <v>187.71939999999998</v>
      </c>
      <c r="N9" s="138">
        <v>0</v>
      </c>
      <c r="O9" s="138">
        <v>0</v>
      </c>
      <c r="P9" s="138">
        <v>0</v>
      </c>
      <c r="Q9" s="138">
        <v>0</v>
      </c>
      <c r="R9" s="139"/>
      <c r="S9" s="139" t="s">
        <v>101</v>
      </c>
      <c r="T9" s="139" t="s">
        <v>101</v>
      </c>
      <c r="U9" s="139">
        <v>0.36799999999999999</v>
      </c>
      <c r="V9" s="139">
        <v>0.28688912</v>
      </c>
      <c r="W9" s="139"/>
      <c r="X9" s="139" t="s">
        <v>102</v>
      </c>
      <c r="Y9" s="133"/>
      <c r="Z9" s="133"/>
      <c r="AA9" s="133"/>
      <c r="AB9" s="133"/>
      <c r="AC9" s="133"/>
      <c r="AD9" s="133"/>
      <c r="AE9" s="133"/>
      <c r="AF9" s="133"/>
      <c r="AG9" s="133" t="s">
        <v>103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x14ac:dyDescent="0.2">
      <c r="A10" s="136"/>
      <c r="B10" s="137"/>
      <c r="C10" s="166" t="s">
        <v>104</v>
      </c>
      <c r="D10" s="140"/>
      <c r="E10" s="141">
        <v>0.77959000000000001</v>
      </c>
      <c r="F10" s="139"/>
      <c r="G10" s="139"/>
      <c r="H10" s="139"/>
      <c r="I10" s="139"/>
      <c r="J10" s="139"/>
      <c r="K10" s="139"/>
      <c r="L10" s="139"/>
      <c r="M10" s="139"/>
      <c r="N10" s="138"/>
      <c r="O10" s="138"/>
      <c r="P10" s="138"/>
      <c r="Q10" s="138"/>
      <c r="R10" s="139"/>
      <c r="S10" s="139"/>
      <c r="T10" s="139"/>
      <c r="U10" s="139"/>
      <c r="V10" s="139"/>
      <c r="W10" s="139"/>
      <c r="X10" s="139"/>
      <c r="Y10" s="133"/>
      <c r="Z10" s="133"/>
      <c r="AA10" s="133"/>
      <c r="AB10" s="133"/>
      <c r="AC10" s="133"/>
      <c r="AD10" s="133"/>
      <c r="AE10" s="133"/>
      <c r="AF10" s="133"/>
      <c r="AG10" s="133" t="s">
        <v>105</v>
      </c>
      <c r="AH10" s="133">
        <v>0</v>
      </c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</row>
    <row r="11" spans="1:60" x14ac:dyDescent="0.2">
      <c r="A11" s="159">
        <v>2</v>
      </c>
      <c r="B11" s="160" t="s">
        <v>106</v>
      </c>
      <c r="C11" s="167" t="s">
        <v>107</v>
      </c>
      <c r="D11" s="161" t="s">
        <v>100</v>
      </c>
      <c r="E11" s="162">
        <v>0.77959000000000001</v>
      </c>
      <c r="F11" s="284">
        <v>0</v>
      </c>
      <c r="G11" s="163">
        <f>E11*F11</f>
        <v>0</v>
      </c>
      <c r="H11" s="139">
        <v>0</v>
      </c>
      <c r="I11" s="139">
        <v>0</v>
      </c>
      <c r="J11" s="139">
        <v>38.9</v>
      </c>
      <c r="K11" s="139">
        <v>30.326051</v>
      </c>
      <c r="L11" s="139">
        <v>21</v>
      </c>
      <c r="M11" s="139">
        <v>36.699299999999994</v>
      </c>
      <c r="N11" s="138">
        <v>0</v>
      </c>
      <c r="O11" s="138">
        <v>0</v>
      </c>
      <c r="P11" s="138">
        <v>0</v>
      </c>
      <c r="Q11" s="138">
        <v>0</v>
      </c>
      <c r="R11" s="139"/>
      <c r="S11" s="139" t="s">
        <v>101</v>
      </c>
      <c r="T11" s="139" t="s">
        <v>101</v>
      </c>
      <c r="U11" s="139">
        <v>5.8000000000000003E-2</v>
      </c>
      <c r="V11" s="139">
        <v>4.5216220000000001E-2</v>
      </c>
      <c r="W11" s="139"/>
      <c r="X11" s="139" t="s">
        <v>102</v>
      </c>
      <c r="Y11" s="133"/>
      <c r="Z11" s="133"/>
      <c r="AA11" s="133"/>
      <c r="AB11" s="133"/>
      <c r="AC11" s="133"/>
      <c r="AD11" s="133"/>
      <c r="AE11" s="133"/>
      <c r="AF11" s="133"/>
      <c r="AG11" s="133" t="s">
        <v>103</v>
      </c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</row>
    <row r="12" spans="1:60" x14ac:dyDescent="0.2">
      <c r="A12" s="159" t="s">
        <v>280</v>
      </c>
      <c r="B12" s="160"/>
      <c r="C12" s="167" t="s">
        <v>279</v>
      </c>
      <c r="D12" s="161" t="s">
        <v>100</v>
      </c>
      <c r="E12" s="162">
        <v>5</v>
      </c>
      <c r="F12" s="284">
        <v>0</v>
      </c>
      <c r="G12" s="158">
        <f>E12*F12</f>
        <v>0</v>
      </c>
      <c r="H12" s="139"/>
      <c r="I12" s="139"/>
      <c r="J12" s="139"/>
      <c r="K12" s="139"/>
      <c r="L12" s="139"/>
      <c r="M12" s="139"/>
      <c r="N12" s="138"/>
      <c r="O12" s="138"/>
      <c r="P12" s="138"/>
      <c r="Q12" s="138"/>
      <c r="R12" s="139"/>
      <c r="S12" s="139"/>
      <c r="T12" s="139"/>
      <c r="U12" s="139"/>
      <c r="V12" s="139"/>
      <c r="W12" s="139"/>
      <c r="X12" s="139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</row>
    <row r="13" spans="1:60" x14ac:dyDescent="0.2">
      <c r="A13" s="154">
        <v>3</v>
      </c>
      <c r="B13" s="155" t="s">
        <v>108</v>
      </c>
      <c r="C13" s="165" t="s">
        <v>109</v>
      </c>
      <c r="D13" s="156" t="s">
        <v>100</v>
      </c>
      <c r="E13" s="157">
        <v>22.727989999999998</v>
      </c>
      <c r="F13" s="285">
        <v>0</v>
      </c>
      <c r="G13" s="158">
        <f>E13*F13</f>
        <v>0</v>
      </c>
      <c r="H13" s="139">
        <v>0</v>
      </c>
      <c r="I13" s="139">
        <v>0</v>
      </c>
      <c r="J13" s="139">
        <v>360</v>
      </c>
      <c r="K13" s="139">
        <v>8182.076399999999</v>
      </c>
      <c r="L13" s="139">
        <v>21</v>
      </c>
      <c r="M13" s="139">
        <v>9900.3168000000005</v>
      </c>
      <c r="N13" s="138">
        <v>0</v>
      </c>
      <c r="O13" s="138">
        <v>0</v>
      </c>
      <c r="P13" s="138">
        <v>0</v>
      </c>
      <c r="Q13" s="138">
        <v>0</v>
      </c>
      <c r="R13" s="139"/>
      <c r="S13" s="139" t="s">
        <v>101</v>
      </c>
      <c r="T13" s="139" t="s">
        <v>101</v>
      </c>
      <c r="U13" s="139">
        <v>0.26666000000000001</v>
      </c>
      <c r="V13" s="139">
        <v>6.0606458133999999</v>
      </c>
      <c r="W13" s="139"/>
      <c r="X13" s="139" t="s">
        <v>102</v>
      </c>
      <c r="Y13" s="133"/>
      <c r="Z13" s="133"/>
      <c r="AA13" s="133"/>
      <c r="AB13" s="133"/>
      <c r="AC13" s="133"/>
      <c r="AD13" s="133"/>
      <c r="AE13" s="133"/>
      <c r="AF13" s="133"/>
      <c r="AG13" s="133" t="s">
        <v>103</v>
      </c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ht="22.5" x14ac:dyDescent="0.2">
      <c r="A14" s="136"/>
      <c r="B14" s="137"/>
      <c r="C14" s="166" t="s">
        <v>110</v>
      </c>
      <c r="D14" s="140"/>
      <c r="E14" s="141">
        <v>22.727989999999998</v>
      </c>
      <c r="F14" s="139"/>
      <c r="G14" s="139"/>
      <c r="H14" s="139"/>
      <c r="I14" s="139"/>
      <c r="J14" s="139"/>
      <c r="K14" s="139"/>
      <c r="L14" s="139"/>
      <c r="M14" s="139"/>
      <c r="N14" s="138"/>
      <c r="O14" s="138"/>
      <c r="P14" s="138"/>
      <c r="Q14" s="138"/>
      <c r="R14" s="139"/>
      <c r="S14" s="139"/>
      <c r="T14" s="139"/>
      <c r="U14" s="139"/>
      <c r="V14" s="139"/>
      <c r="W14" s="139"/>
      <c r="X14" s="139"/>
      <c r="Y14" s="133"/>
      <c r="Z14" s="133"/>
      <c r="AA14" s="133"/>
      <c r="AB14" s="133"/>
      <c r="AC14" s="133"/>
      <c r="AD14" s="133"/>
      <c r="AE14" s="133"/>
      <c r="AF14" s="133"/>
      <c r="AG14" s="133" t="s">
        <v>105</v>
      </c>
      <c r="AH14" s="133">
        <v>0</v>
      </c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</row>
    <row r="15" spans="1:60" x14ac:dyDescent="0.2">
      <c r="A15" s="159">
        <v>4</v>
      </c>
      <c r="B15" s="160" t="s">
        <v>111</v>
      </c>
      <c r="C15" s="167" t="s">
        <v>112</v>
      </c>
      <c r="D15" s="161" t="s">
        <v>100</v>
      </c>
      <c r="E15" s="162">
        <v>22.727989999999998</v>
      </c>
      <c r="F15" s="284">
        <v>0</v>
      </c>
      <c r="G15" s="163">
        <f>E15*F15</f>
        <v>0</v>
      </c>
      <c r="H15" s="139">
        <v>0</v>
      </c>
      <c r="I15" s="139">
        <v>0</v>
      </c>
      <c r="J15" s="139">
        <v>25.1</v>
      </c>
      <c r="K15" s="139">
        <v>570.47254899999996</v>
      </c>
      <c r="L15" s="139">
        <v>21</v>
      </c>
      <c r="M15" s="139">
        <v>690.26869999999997</v>
      </c>
      <c r="N15" s="138">
        <v>0</v>
      </c>
      <c r="O15" s="138">
        <v>0</v>
      </c>
      <c r="P15" s="138">
        <v>0</v>
      </c>
      <c r="Q15" s="138">
        <v>0</v>
      </c>
      <c r="R15" s="139"/>
      <c r="S15" s="139" t="s">
        <v>101</v>
      </c>
      <c r="T15" s="139" t="s">
        <v>101</v>
      </c>
      <c r="U15" s="139">
        <v>4.3099999999999999E-2</v>
      </c>
      <c r="V15" s="139">
        <v>0.97957636899999989</v>
      </c>
      <c r="W15" s="139"/>
      <c r="X15" s="139" t="s">
        <v>102</v>
      </c>
      <c r="Y15" s="133"/>
      <c r="Z15" s="133"/>
      <c r="AA15" s="133"/>
      <c r="AB15" s="133"/>
      <c r="AC15" s="133"/>
      <c r="AD15" s="133"/>
      <c r="AE15" s="133"/>
      <c r="AF15" s="133"/>
      <c r="AG15" s="133" t="s">
        <v>103</v>
      </c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</row>
    <row r="16" spans="1:60" x14ac:dyDescent="0.2">
      <c r="A16" s="159">
        <v>5</v>
      </c>
      <c r="B16" s="160" t="s">
        <v>113</v>
      </c>
      <c r="C16" s="167" t="s">
        <v>114</v>
      </c>
      <c r="D16" s="161" t="s">
        <v>100</v>
      </c>
      <c r="E16" s="162">
        <v>22.727989999999998</v>
      </c>
      <c r="F16" s="284">
        <v>0</v>
      </c>
      <c r="G16" s="163">
        <f>E16*F16</f>
        <v>0</v>
      </c>
      <c r="H16" s="139">
        <v>0</v>
      </c>
      <c r="I16" s="139">
        <v>0</v>
      </c>
      <c r="J16" s="139">
        <v>137.5</v>
      </c>
      <c r="K16" s="139">
        <v>3125.0986249999996</v>
      </c>
      <c r="L16" s="139">
        <v>21</v>
      </c>
      <c r="M16" s="139">
        <v>3781.3709999999996</v>
      </c>
      <c r="N16" s="138">
        <v>0</v>
      </c>
      <c r="O16" s="138">
        <v>0</v>
      </c>
      <c r="P16" s="138">
        <v>0</v>
      </c>
      <c r="Q16" s="138">
        <v>0</v>
      </c>
      <c r="R16" s="139"/>
      <c r="S16" s="139" t="s">
        <v>101</v>
      </c>
      <c r="T16" s="139" t="s">
        <v>101</v>
      </c>
      <c r="U16" s="139">
        <v>0.34499999999999997</v>
      </c>
      <c r="V16" s="139">
        <v>7.8411565499999991</v>
      </c>
      <c r="W16" s="139"/>
      <c r="X16" s="139" t="s">
        <v>102</v>
      </c>
      <c r="Y16" s="133"/>
      <c r="Z16" s="133"/>
      <c r="AA16" s="133"/>
      <c r="AB16" s="133"/>
      <c r="AC16" s="133"/>
      <c r="AD16" s="133"/>
      <c r="AE16" s="133"/>
      <c r="AF16" s="133"/>
      <c r="AG16" s="133" t="s">
        <v>115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ht="22.5" x14ac:dyDescent="0.2">
      <c r="A17" s="154">
        <v>6</v>
      </c>
      <c r="B17" s="155" t="s">
        <v>116</v>
      </c>
      <c r="C17" s="165" t="s">
        <v>117</v>
      </c>
      <c r="D17" s="156" t="s">
        <v>100</v>
      </c>
      <c r="E17" s="157">
        <v>23.507580000000001</v>
      </c>
      <c r="F17" s="285">
        <v>0</v>
      </c>
      <c r="G17" s="158">
        <f>E17*F17</f>
        <v>0</v>
      </c>
      <c r="H17" s="139">
        <v>0</v>
      </c>
      <c r="I17" s="139">
        <v>0</v>
      </c>
      <c r="J17" s="139">
        <v>286.5</v>
      </c>
      <c r="K17" s="139">
        <v>6734.9216700000006</v>
      </c>
      <c r="L17" s="139">
        <v>21</v>
      </c>
      <c r="M17" s="139">
        <v>8149.2532000000001</v>
      </c>
      <c r="N17" s="138">
        <v>0</v>
      </c>
      <c r="O17" s="138">
        <v>0</v>
      </c>
      <c r="P17" s="138">
        <v>0</v>
      </c>
      <c r="Q17" s="138">
        <v>0</v>
      </c>
      <c r="R17" s="139"/>
      <c r="S17" s="139" t="s">
        <v>101</v>
      </c>
      <c r="T17" s="139" t="s">
        <v>101</v>
      </c>
      <c r="U17" s="139">
        <v>1.0999999999999999E-2</v>
      </c>
      <c r="V17" s="139">
        <v>0.25858337999999997</v>
      </c>
      <c r="W17" s="139"/>
      <c r="X17" s="139" t="s">
        <v>102</v>
      </c>
      <c r="Y17" s="133"/>
      <c r="Z17" s="133"/>
      <c r="AA17" s="133"/>
      <c r="AB17" s="133"/>
      <c r="AC17" s="133"/>
      <c r="AD17" s="133"/>
      <c r="AE17" s="133"/>
      <c r="AF17" s="133"/>
      <c r="AG17" s="133" t="s">
        <v>115</v>
      </c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</row>
    <row r="18" spans="1:60" x14ac:dyDescent="0.2">
      <c r="A18" s="136"/>
      <c r="B18" s="137"/>
      <c r="C18" s="166" t="s">
        <v>118</v>
      </c>
      <c r="D18" s="140"/>
      <c r="E18" s="141">
        <v>23.507580000000001</v>
      </c>
      <c r="F18" s="139"/>
      <c r="G18" s="139"/>
      <c r="H18" s="139"/>
      <c r="I18" s="139"/>
      <c r="J18" s="139"/>
      <c r="K18" s="139"/>
      <c r="L18" s="139"/>
      <c r="M18" s="139"/>
      <c r="N18" s="138"/>
      <c r="O18" s="138"/>
      <c r="P18" s="138"/>
      <c r="Q18" s="138"/>
      <c r="R18" s="139"/>
      <c r="S18" s="139"/>
      <c r="T18" s="139"/>
      <c r="U18" s="139"/>
      <c r="V18" s="139"/>
      <c r="W18" s="139"/>
      <c r="X18" s="139"/>
      <c r="Y18" s="133"/>
      <c r="Z18" s="133"/>
      <c r="AA18" s="133"/>
      <c r="AB18" s="133"/>
      <c r="AC18" s="133"/>
      <c r="AD18" s="133"/>
      <c r="AE18" s="133"/>
      <c r="AF18" s="133"/>
      <c r="AG18" s="133" t="s">
        <v>105</v>
      </c>
      <c r="AH18" s="133">
        <v>0</v>
      </c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pans="1:60" x14ac:dyDescent="0.2">
      <c r="A19" s="154">
        <v>7</v>
      </c>
      <c r="B19" s="155" t="s">
        <v>119</v>
      </c>
      <c r="C19" s="165" t="s">
        <v>120</v>
      </c>
      <c r="D19" s="156" t="s">
        <v>100</v>
      </c>
      <c r="E19" s="157">
        <v>235.07579999999999</v>
      </c>
      <c r="F19" s="285">
        <v>0</v>
      </c>
      <c r="G19" s="158">
        <f>E19*F19</f>
        <v>0</v>
      </c>
      <c r="H19" s="139">
        <v>0</v>
      </c>
      <c r="I19" s="139">
        <v>0</v>
      </c>
      <c r="J19" s="139">
        <v>22.6</v>
      </c>
      <c r="K19" s="139">
        <v>5312.7130800000004</v>
      </c>
      <c r="L19" s="139">
        <v>21</v>
      </c>
      <c r="M19" s="139">
        <v>6428.3791000000001</v>
      </c>
      <c r="N19" s="138">
        <v>0</v>
      </c>
      <c r="O19" s="138">
        <v>0</v>
      </c>
      <c r="P19" s="138">
        <v>0</v>
      </c>
      <c r="Q19" s="138">
        <v>0</v>
      </c>
      <c r="R19" s="139"/>
      <c r="S19" s="139" t="s">
        <v>101</v>
      </c>
      <c r="T19" s="139" t="s">
        <v>101</v>
      </c>
      <c r="U19" s="139">
        <v>0</v>
      </c>
      <c r="V19" s="139">
        <v>0</v>
      </c>
      <c r="W19" s="139"/>
      <c r="X19" s="139" t="s">
        <v>102</v>
      </c>
      <c r="Y19" s="133"/>
      <c r="Z19" s="133"/>
      <c r="AA19" s="133"/>
      <c r="AB19" s="133"/>
      <c r="AC19" s="133"/>
      <c r="AD19" s="133"/>
      <c r="AE19" s="133"/>
      <c r="AF19" s="133"/>
      <c r="AG19" s="133" t="s">
        <v>115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</row>
    <row r="20" spans="1:60" x14ac:dyDescent="0.2">
      <c r="A20" s="136"/>
      <c r="B20" s="137"/>
      <c r="C20" s="166" t="s">
        <v>121</v>
      </c>
      <c r="D20" s="140"/>
      <c r="E20" s="141">
        <v>235.07579999999999</v>
      </c>
      <c r="F20" s="139"/>
      <c r="G20" s="139"/>
      <c r="H20" s="139"/>
      <c r="I20" s="139"/>
      <c r="J20" s="139"/>
      <c r="K20" s="139"/>
      <c r="L20" s="139"/>
      <c r="M20" s="139"/>
      <c r="N20" s="138"/>
      <c r="O20" s="138"/>
      <c r="P20" s="138"/>
      <c r="Q20" s="138"/>
      <c r="R20" s="139"/>
      <c r="S20" s="139"/>
      <c r="T20" s="139"/>
      <c r="U20" s="139"/>
      <c r="V20" s="139"/>
      <c r="W20" s="139"/>
      <c r="X20" s="139"/>
      <c r="Y20" s="133"/>
      <c r="Z20" s="133"/>
      <c r="AA20" s="133"/>
      <c r="AB20" s="133"/>
      <c r="AC20" s="133"/>
      <c r="AD20" s="133"/>
      <c r="AE20" s="133"/>
      <c r="AF20" s="133"/>
      <c r="AG20" s="133" t="s">
        <v>105</v>
      </c>
      <c r="AH20" s="133">
        <v>0</v>
      </c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x14ac:dyDescent="0.2">
      <c r="A21" s="159">
        <v>8</v>
      </c>
      <c r="B21" s="160" t="s">
        <v>122</v>
      </c>
      <c r="C21" s="167" t="s">
        <v>123</v>
      </c>
      <c r="D21" s="161" t="s">
        <v>100</v>
      </c>
      <c r="E21" s="162">
        <v>23.507580000000001</v>
      </c>
      <c r="F21" s="284">
        <v>0</v>
      </c>
      <c r="G21" s="163">
        <f>E21*F21</f>
        <v>0</v>
      </c>
      <c r="H21" s="139">
        <v>0</v>
      </c>
      <c r="I21" s="139">
        <v>0</v>
      </c>
      <c r="J21" s="139">
        <v>283</v>
      </c>
      <c r="K21" s="139">
        <v>6652.6451400000005</v>
      </c>
      <c r="L21" s="139">
        <v>21</v>
      </c>
      <c r="M21" s="139">
        <v>8049.7064999999993</v>
      </c>
      <c r="N21" s="138">
        <v>0</v>
      </c>
      <c r="O21" s="138">
        <v>0</v>
      </c>
      <c r="P21" s="138">
        <v>0</v>
      </c>
      <c r="Q21" s="138">
        <v>0</v>
      </c>
      <c r="R21" s="139"/>
      <c r="S21" s="139" t="s">
        <v>101</v>
      </c>
      <c r="T21" s="139" t="s">
        <v>101</v>
      </c>
      <c r="U21" s="139">
        <v>0.65200000000000002</v>
      </c>
      <c r="V21" s="139">
        <v>15.326942160000002</v>
      </c>
      <c r="W21" s="139"/>
      <c r="X21" s="139" t="s">
        <v>102</v>
      </c>
      <c r="Y21" s="133"/>
      <c r="Z21" s="133"/>
      <c r="AA21" s="133"/>
      <c r="AB21" s="133"/>
      <c r="AC21" s="133"/>
      <c r="AD21" s="133"/>
      <c r="AE21" s="133"/>
      <c r="AF21" s="133"/>
      <c r="AG21" s="133" t="s">
        <v>115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</row>
    <row r="22" spans="1:60" x14ac:dyDescent="0.2">
      <c r="A22" s="159">
        <v>9</v>
      </c>
      <c r="B22" s="160" t="s">
        <v>124</v>
      </c>
      <c r="C22" s="167" t="s">
        <v>125</v>
      </c>
      <c r="D22" s="161" t="s">
        <v>100</v>
      </c>
      <c r="E22" s="162">
        <v>72.800899999999999</v>
      </c>
      <c r="F22" s="284">
        <v>0</v>
      </c>
      <c r="G22" s="163">
        <f>E22*F22</f>
        <v>0</v>
      </c>
      <c r="H22" s="139">
        <v>0</v>
      </c>
      <c r="I22" s="139">
        <v>0</v>
      </c>
      <c r="J22" s="139">
        <v>27.8</v>
      </c>
      <c r="K22" s="139">
        <v>2023.86502</v>
      </c>
      <c r="L22" s="139">
        <v>21</v>
      </c>
      <c r="M22" s="139">
        <v>2448.8826999999997</v>
      </c>
      <c r="N22" s="138">
        <v>0</v>
      </c>
      <c r="O22" s="138">
        <v>0</v>
      </c>
      <c r="P22" s="138">
        <v>0</v>
      </c>
      <c r="Q22" s="138">
        <v>0</v>
      </c>
      <c r="R22" s="139"/>
      <c r="S22" s="139" t="s">
        <v>101</v>
      </c>
      <c r="T22" s="139" t="s">
        <v>101</v>
      </c>
      <c r="U22" s="139">
        <v>3.1E-2</v>
      </c>
      <c r="V22" s="139">
        <v>2.2568278999999998</v>
      </c>
      <c r="W22" s="139"/>
      <c r="X22" s="139" t="s">
        <v>102</v>
      </c>
      <c r="Y22" s="133"/>
      <c r="Z22" s="133"/>
      <c r="AA22" s="133"/>
      <c r="AB22" s="133"/>
      <c r="AC22" s="133"/>
      <c r="AD22" s="133"/>
      <c r="AE22" s="133"/>
      <c r="AF22" s="133"/>
      <c r="AG22" s="133" t="s">
        <v>115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x14ac:dyDescent="0.2">
      <c r="A23" s="154">
        <v>10</v>
      </c>
      <c r="B23" s="155" t="s">
        <v>126</v>
      </c>
      <c r="C23" s="165" t="s">
        <v>127</v>
      </c>
      <c r="D23" s="156" t="s">
        <v>100</v>
      </c>
      <c r="E23" s="157">
        <v>15.243370000000001</v>
      </c>
      <c r="F23" s="285">
        <v>0</v>
      </c>
      <c r="G23" s="158">
        <f>E23*F23</f>
        <v>0</v>
      </c>
      <c r="H23" s="139">
        <v>0</v>
      </c>
      <c r="I23" s="139">
        <v>0</v>
      </c>
      <c r="J23" s="139">
        <v>925</v>
      </c>
      <c r="K23" s="139">
        <v>14100.117250000001</v>
      </c>
      <c r="L23" s="139">
        <v>21</v>
      </c>
      <c r="M23" s="139">
        <v>17061.145199999999</v>
      </c>
      <c r="N23" s="138">
        <v>0</v>
      </c>
      <c r="O23" s="138">
        <v>0</v>
      </c>
      <c r="P23" s="138">
        <v>0</v>
      </c>
      <c r="Q23" s="138">
        <v>0</v>
      </c>
      <c r="R23" s="139"/>
      <c r="S23" s="139" t="s">
        <v>101</v>
      </c>
      <c r="T23" s="139" t="s">
        <v>101</v>
      </c>
      <c r="U23" s="139">
        <v>2.1949999999999998</v>
      </c>
      <c r="V23" s="139">
        <v>33.459197150000001</v>
      </c>
      <c r="W23" s="139"/>
      <c r="X23" s="139" t="s">
        <v>102</v>
      </c>
      <c r="Y23" s="133"/>
      <c r="Z23" s="133"/>
      <c r="AA23" s="133"/>
      <c r="AB23" s="133"/>
      <c r="AC23" s="133"/>
      <c r="AD23" s="133"/>
      <c r="AE23" s="133"/>
      <c r="AF23" s="133"/>
      <c r="AG23" s="133" t="s">
        <v>103</v>
      </c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</row>
    <row r="24" spans="1:60" ht="22.5" x14ac:dyDescent="0.2">
      <c r="A24" s="136"/>
      <c r="B24" s="137"/>
      <c r="C24" s="166" t="s">
        <v>128</v>
      </c>
      <c r="D24" s="140"/>
      <c r="E24" s="141">
        <v>21.796520000000001</v>
      </c>
      <c r="F24" s="139"/>
      <c r="G24" s="139">
        <f>E24*F24</f>
        <v>0</v>
      </c>
      <c r="H24" s="139"/>
      <c r="I24" s="139"/>
      <c r="J24" s="139"/>
      <c r="K24" s="139"/>
      <c r="L24" s="139"/>
      <c r="M24" s="139"/>
      <c r="N24" s="138"/>
      <c r="O24" s="138"/>
      <c r="P24" s="138"/>
      <c r="Q24" s="138"/>
      <c r="R24" s="139"/>
      <c r="S24" s="139"/>
      <c r="T24" s="139"/>
      <c r="U24" s="139"/>
      <c r="V24" s="139"/>
      <c r="W24" s="139"/>
      <c r="X24" s="139"/>
      <c r="Y24" s="133"/>
      <c r="Z24" s="133"/>
      <c r="AA24" s="133"/>
      <c r="AB24" s="133"/>
      <c r="AC24" s="133"/>
      <c r="AD24" s="133"/>
      <c r="AE24" s="133"/>
      <c r="AF24" s="133"/>
      <c r="AG24" s="133" t="s">
        <v>105</v>
      </c>
      <c r="AH24" s="133">
        <v>0</v>
      </c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x14ac:dyDescent="0.2">
      <c r="A25" s="136"/>
      <c r="B25" s="137"/>
      <c r="C25" s="166" t="s">
        <v>129</v>
      </c>
      <c r="D25" s="140"/>
      <c r="E25" s="141">
        <v>-5.0009600000000001</v>
      </c>
      <c r="F25" s="139"/>
      <c r="G25" s="139"/>
      <c r="H25" s="139"/>
      <c r="I25" s="139"/>
      <c r="J25" s="139"/>
      <c r="K25" s="139"/>
      <c r="L25" s="139"/>
      <c r="M25" s="139"/>
      <c r="N25" s="138"/>
      <c r="O25" s="138"/>
      <c r="P25" s="138"/>
      <c r="Q25" s="138"/>
      <c r="R25" s="139"/>
      <c r="S25" s="139"/>
      <c r="T25" s="139"/>
      <c r="U25" s="139"/>
      <c r="V25" s="139"/>
      <c r="W25" s="139"/>
      <c r="X25" s="139"/>
      <c r="Y25" s="133"/>
      <c r="Z25" s="133"/>
      <c r="AA25" s="133"/>
      <c r="AB25" s="133"/>
      <c r="AC25" s="133"/>
      <c r="AD25" s="133"/>
      <c r="AE25" s="133"/>
      <c r="AF25" s="133"/>
      <c r="AG25" s="133" t="s">
        <v>105</v>
      </c>
      <c r="AH25" s="133">
        <v>0</v>
      </c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x14ac:dyDescent="0.2">
      <c r="A26" s="136"/>
      <c r="B26" s="137"/>
      <c r="C26" s="166" t="s">
        <v>130</v>
      </c>
      <c r="D26" s="140"/>
      <c r="E26" s="141">
        <v>-1.5521799999999999</v>
      </c>
      <c r="F26" s="139"/>
      <c r="G26" s="139"/>
      <c r="H26" s="139"/>
      <c r="I26" s="139"/>
      <c r="J26" s="139"/>
      <c r="K26" s="139"/>
      <c r="L26" s="139"/>
      <c r="M26" s="139"/>
      <c r="N26" s="138"/>
      <c r="O26" s="138"/>
      <c r="P26" s="138"/>
      <c r="Q26" s="138"/>
      <c r="R26" s="139"/>
      <c r="S26" s="139"/>
      <c r="T26" s="139"/>
      <c r="U26" s="139"/>
      <c r="V26" s="139"/>
      <c r="W26" s="139"/>
      <c r="X26" s="139"/>
      <c r="Y26" s="133"/>
      <c r="Z26" s="133"/>
      <c r="AA26" s="133"/>
      <c r="AB26" s="133"/>
      <c r="AC26" s="133"/>
      <c r="AD26" s="133"/>
      <c r="AE26" s="133"/>
      <c r="AF26" s="133"/>
      <c r="AG26" s="133" t="s">
        <v>105</v>
      </c>
      <c r="AH26" s="133">
        <v>0</v>
      </c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x14ac:dyDescent="0.2">
      <c r="A27" s="159">
        <v>11</v>
      </c>
      <c r="B27" s="160" t="s">
        <v>131</v>
      </c>
      <c r="C27" s="167" t="s">
        <v>132</v>
      </c>
      <c r="D27" s="161" t="s">
        <v>100</v>
      </c>
      <c r="E27" s="162">
        <v>23.507580000000001</v>
      </c>
      <c r="F27" s="284">
        <v>0</v>
      </c>
      <c r="G27" s="163">
        <f>E27*F27</f>
        <v>0</v>
      </c>
      <c r="H27" s="139">
        <v>0</v>
      </c>
      <c r="I27" s="139">
        <v>0</v>
      </c>
      <c r="J27" s="139">
        <v>587</v>
      </c>
      <c r="K27" s="139">
        <v>13798.94946</v>
      </c>
      <c r="L27" s="139">
        <v>21</v>
      </c>
      <c r="M27" s="139">
        <v>16696.729500000001</v>
      </c>
      <c r="N27" s="138">
        <v>0</v>
      </c>
      <c r="O27" s="138">
        <v>0</v>
      </c>
      <c r="P27" s="138">
        <v>0</v>
      </c>
      <c r="Q27" s="138">
        <v>0</v>
      </c>
      <c r="R27" s="139"/>
      <c r="S27" s="139" t="s">
        <v>101</v>
      </c>
      <c r="T27" s="139" t="s">
        <v>101</v>
      </c>
      <c r="U27" s="139">
        <v>0</v>
      </c>
      <c r="V27" s="139">
        <v>0</v>
      </c>
      <c r="W27" s="139"/>
      <c r="X27" s="139" t="s">
        <v>102</v>
      </c>
      <c r="Y27" s="133"/>
      <c r="Z27" s="133"/>
      <c r="AA27" s="133"/>
      <c r="AB27" s="133"/>
      <c r="AC27" s="133"/>
      <c r="AD27" s="133"/>
      <c r="AE27" s="133"/>
      <c r="AF27" s="133"/>
      <c r="AG27" s="133" t="s">
        <v>115</v>
      </c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</row>
    <row r="28" spans="1:60" x14ac:dyDescent="0.2">
      <c r="A28" s="159">
        <v>12</v>
      </c>
      <c r="B28" s="160" t="s">
        <v>133</v>
      </c>
      <c r="C28" s="167" t="s">
        <v>134</v>
      </c>
      <c r="D28" s="161" t="s">
        <v>135</v>
      </c>
      <c r="E28" s="162">
        <v>5.17</v>
      </c>
      <c r="F28" s="284">
        <v>0</v>
      </c>
      <c r="G28" s="163">
        <f>E28*F28</f>
        <v>0</v>
      </c>
      <c r="H28" s="139">
        <v>5.2</v>
      </c>
      <c r="I28" s="139">
        <v>26.884</v>
      </c>
      <c r="J28" s="139">
        <v>24</v>
      </c>
      <c r="K28" s="139">
        <v>124.08</v>
      </c>
      <c r="L28" s="139">
        <v>21</v>
      </c>
      <c r="M28" s="139">
        <v>182.66159999999999</v>
      </c>
      <c r="N28" s="138">
        <v>3.0000000000000001E-5</v>
      </c>
      <c r="O28" s="138">
        <v>1.551E-4</v>
      </c>
      <c r="P28" s="138">
        <v>0</v>
      </c>
      <c r="Q28" s="138">
        <v>0</v>
      </c>
      <c r="R28" s="139"/>
      <c r="S28" s="139" t="s">
        <v>101</v>
      </c>
      <c r="T28" s="139" t="s">
        <v>101</v>
      </c>
      <c r="U28" s="139">
        <v>0.06</v>
      </c>
      <c r="V28" s="139">
        <v>0.31019999999999998</v>
      </c>
      <c r="W28" s="139"/>
      <c r="X28" s="139" t="s">
        <v>136</v>
      </c>
      <c r="Y28" s="133"/>
      <c r="Z28" s="133"/>
      <c r="AA28" s="133"/>
      <c r="AB28" s="133"/>
      <c r="AC28" s="133"/>
      <c r="AD28" s="133"/>
      <c r="AE28" s="133"/>
      <c r="AF28" s="133"/>
      <c r="AG28" s="133" t="s">
        <v>137</v>
      </c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</row>
    <row r="29" spans="1:60" ht="22.5" x14ac:dyDescent="0.2">
      <c r="A29" s="154">
        <v>13</v>
      </c>
      <c r="B29" s="155" t="s">
        <v>138</v>
      </c>
      <c r="C29" s="165" t="s">
        <v>139</v>
      </c>
      <c r="D29" s="156" t="s">
        <v>135</v>
      </c>
      <c r="E29" s="157">
        <v>5.17</v>
      </c>
      <c r="F29" s="285">
        <v>0</v>
      </c>
      <c r="G29" s="158">
        <f>E29*F29</f>
        <v>0</v>
      </c>
      <c r="H29" s="139">
        <v>5.55</v>
      </c>
      <c r="I29" s="139">
        <v>28.6935</v>
      </c>
      <c r="J29" s="139">
        <v>168.45</v>
      </c>
      <c r="K29" s="139">
        <v>870.88649999999996</v>
      </c>
      <c r="L29" s="139">
        <v>21</v>
      </c>
      <c r="M29" s="139">
        <v>1088.4918</v>
      </c>
      <c r="N29" s="138">
        <v>3.0000000000000001E-5</v>
      </c>
      <c r="O29" s="138">
        <v>1.551E-4</v>
      </c>
      <c r="P29" s="138">
        <v>0</v>
      </c>
      <c r="Q29" s="138">
        <v>0</v>
      </c>
      <c r="R29" s="139"/>
      <c r="S29" s="139" t="s">
        <v>101</v>
      </c>
      <c r="T29" s="139" t="s">
        <v>101</v>
      </c>
      <c r="U29" s="139">
        <v>0.25752000000000003</v>
      </c>
      <c r="V29" s="139">
        <v>1.3313784000000002</v>
      </c>
      <c r="W29" s="139"/>
      <c r="X29" s="139" t="s">
        <v>136</v>
      </c>
      <c r="Y29" s="133"/>
      <c r="Z29" s="133"/>
      <c r="AA29" s="133"/>
      <c r="AB29" s="133"/>
      <c r="AC29" s="133"/>
      <c r="AD29" s="133"/>
      <c r="AE29" s="133"/>
      <c r="AF29" s="133"/>
      <c r="AG29" s="133" t="s">
        <v>137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</row>
    <row r="30" spans="1:60" x14ac:dyDescent="0.2">
      <c r="A30" s="136"/>
      <c r="B30" s="137"/>
      <c r="C30" s="166" t="s">
        <v>140</v>
      </c>
      <c r="D30" s="140"/>
      <c r="E30" s="141">
        <v>5.17</v>
      </c>
      <c r="F30" s="139"/>
      <c r="G30" s="139"/>
      <c r="H30" s="139"/>
      <c r="I30" s="139"/>
      <c r="J30" s="139"/>
      <c r="K30" s="139"/>
      <c r="L30" s="139"/>
      <c r="M30" s="139"/>
      <c r="N30" s="138"/>
      <c r="O30" s="138"/>
      <c r="P30" s="138"/>
      <c r="Q30" s="138"/>
      <c r="R30" s="139"/>
      <c r="S30" s="139"/>
      <c r="T30" s="139"/>
      <c r="U30" s="139"/>
      <c r="V30" s="139"/>
      <c r="W30" s="139"/>
      <c r="X30" s="139"/>
      <c r="Y30" s="133"/>
      <c r="Z30" s="133"/>
      <c r="AA30" s="133"/>
      <c r="AB30" s="133"/>
      <c r="AC30" s="133"/>
      <c r="AD30" s="133"/>
      <c r="AE30" s="133"/>
      <c r="AF30" s="133"/>
      <c r="AG30" s="133" t="s">
        <v>105</v>
      </c>
      <c r="AH30" s="133">
        <v>0</v>
      </c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x14ac:dyDescent="0.2">
      <c r="A31" s="154">
        <v>14</v>
      </c>
      <c r="B31" s="155" t="s">
        <v>141</v>
      </c>
      <c r="C31" s="165" t="s">
        <v>142</v>
      </c>
      <c r="D31" s="156" t="s">
        <v>143</v>
      </c>
      <c r="E31" s="157">
        <v>11.07424</v>
      </c>
      <c r="F31" s="285">
        <v>0</v>
      </c>
      <c r="G31" s="158">
        <f>E31*F31</f>
        <v>0</v>
      </c>
      <c r="H31" s="139">
        <v>437</v>
      </c>
      <c r="I31" s="139">
        <v>4839.4428799999996</v>
      </c>
      <c r="J31" s="139">
        <v>0</v>
      </c>
      <c r="K31" s="139">
        <v>0</v>
      </c>
      <c r="L31" s="139">
        <v>21</v>
      </c>
      <c r="M31" s="139">
        <v>5855.7223999999997</v>
      </c>
      <c r="N31" s="138">
        <v>1</v>
      </c>
      <c r="O31" s="138">
        <v>11.07424</v>
      </c>
      <c r="P31" s="138">
        <v>0</v>
      </c>
      <c r="Q31" s="138">
        <v>0</v>
      </c>
      <c r="R31" s="139" t="s">
        <v>144</v>
      </c>
      <c r="S31" s="139" t="s">
        <v>101</v>
      </c>
      <c r="T31" s="139" t="s">
        <v>101</v>
      </c>
      <c r="U31" s="139">
        <v>0</v>
      </c>
      <c r="V31" s="139">
        <v>0</v>
      </c>
      <c r="W31" s="139"/>
      <c r="X31" s="139" t="s">
        <v>145</v>
      </c>
      <c r="Y31" s="133"/>
      <c r="Z31" s="133"/>
      <c r="AA31" s="133"/>
      <c r="AB31" s="133"/>
      <c r="AC31" s="133"/>
      <c r="AD31" s="133"/>
      <c r="AE31" s="133"/>
      <c r="AF31" s="133"/>
      <c r="AG31" s="133" t="s">
        <v>146</v>
      </c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</row>
    <row r="32" spans="1:60" x14ac:dyDescent="0.2">
      <c r="A32" s="136"/>
      <c r="B32" s="137"/>
      <c r="C32" s="168" t="s">
        <v>147</v>
      </c>
      <c r="D32" s="142"/>
      <c r="E32" s="143"/>
      <c r="F32" s="139"/>
      <c r="G32" s="139"/>
      <c r="H32" s="139"/>
      <c r="I32" s="139"/>
      <c r="J32" s="139"/>
      <c r="K32" s="139"/>
      <c r="L32" s="139"/>
      <c r="M32" s="139"/>
      <c r="N32" s="138"/>
      <c r="O32" s="138"/>
      <c r="P32" s="138"/>
      <c r="Q32" s="138"/>
      <c r="R32" s="139"/>
      <c r="S32" s="139"/>
      <c r="T32" s="139"/>
      <c r="U32" s="139"/>
      <c r="V32" s="139"/>
      <c r="W32" s="139"/>
      <c r="X32" s="139"/>
      <c r="Y32" s="133"/>
      <c r="Z32" s="133"/>
      <c r="AA32" s="133"/>
      <c r="AB32" s="133"/>
      <c r="AC32" s="133"/>
      <c r="AD32" s="133"/>
      <c r="AE32" s="133"/>
      <c r="AF32" s="133"/>
      <c r="AG32" s="133" t="s">
        <v>105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</row>
    <row r="33" spans="1:60" x14ac:dyDescent="0.2">
      <c r="A33" s="136"/>
      <c r="B33" s="137"/>
      <c r="C33" s="169" t="s">
        <v>148</v>
      </c>
      <c r="D33" s="142"/>
      <c r="E33" s="143"/>
      <c r="F33" s="139"/>
      <c r="G33" s="139"/>
      <c r="H33" s="139"/>
      <c r="I33" s="139"/>
      <c r="J33" s="139"/>
      <c r="K33" s="139"/>
      <c r="L33" s="139"/>
      <c r="M33" s="139"/>
      <c r="N33" s="138"/>
      <c r="O33" s="138"/>
      <c r="P33" s="138"/>
      <c r="Q33" s="138"/>
      <c r="R33" s="139"/>
      <c r="S33" s="139"/>
      <c r="T33" s="139"/>
      <c r="U33" s="139"/>
      <c r="V33" s="139"/>
      <c r="W33" s="139"/>
      <c r="X33" s="139"/>
      <c r="Y33" s="133"/>
      <c r="Z33" s="133"/>
      <c r="AA33" s="133"/>
      <c r="AB33" s="133"/>
      <c r="AC33" s="133"/>
      <c r="AD33" s="133"/>
      <c r="AE33" s="133"/>
      <c r="AF33" s="133"/>
      <c r="AG33" s="133" t="s">
        <v>105</v>
      </c>
      <c r="AH33" s="133">
        <v>2</v>
      </c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</row>
    <row r="34" spans="1:60" x14ac:dyDescent="0.2">
      <c r="A34" s="136"/>
      <c r="B34" s="137"/>
      <c r="C34" s="169" t="s">
        <v>149</v>
      </c>
      <c r="D34" s="142"/>
      <c r="E34" s="143"/>
      <c r="F34" s="139"/>
      <c r="G34" s="139"/>
      <c r="H34" s="139"/>
      <c r="I34" s="139"/>
      <c r="J34" s="139"/>
      <c r="K34" s="139"/>
      <c r="L34" s="139"/>
      <c r="M34" s="139"/>
      <c r="N34" s="138"/>
      <c r="O34" s="138"/>
      <c r="P34" s="138"/>
      <c r="Q34" s="138"/>
      <c r="R34" s="139"/>
      <c r="S34" s="139"/>
      <c r="T34" s="139"/>
      <c r="U34" s="139"/>
      <c r="V34" s="139"/>
      <c r="W34" s="139"/>
      <c r="X34" s="139"/>
      <c r="Y34" s="133"/>
      <c r="Z34" s="133"/>
      <c r="AA34" s="133"/>
      <c r="AB34" s="133"/>
      <c r="AC34" s="133"/>
      <c r="AD34" s="133"/>
      <c r="AE34" s="133"/>
      <c r="AF34" s="133"/>
      <c r="AG34" s="133" t="s">
        <v>105</v>
      </c>
      <c r="AH34" s="133">
        <v>2</v>
      </c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</row>
    <row r="35" spans="1:60" x14ac:dyDescent="0.2">
      <c r="A35" s="136"/>
      <c r="B35" s="137"/>
      <c r="C35" s="169" t="s">
        <v>150</v>
      </c>
      <c r="D35" s="142"/>
      <c r="E35" s="143">
        <v>9.3147500000000001</v>
      </c>
      <c r="F35" s="139"/>
      <c r="G35" s="139"/>
      <c r="H35" s="139"/>
      <c r="I35" s="139"/>
      <c r="J35" s="139"/>
      <c r="K35" s="139"/>
      <c r="L35" s="139"/>
      <c r="M35" s="139"/>
      <c r="N35" s="138"/>
      <c r="O35" s="138"/>
      <c r="P35" s="138"/>
      <c r="Q35" s="138"/>
      <c r="R35" s="139"/>
      <c r="S35" s="139"/>
      <c r="T35" s="139"/>
      <c r="U35" s="139"/>
      <c r="V35" s="139"/>
      <c r="W35" s="139"/>
      <c r="X35" s="139"/>
      <c r="Y35" s="133"/>
      <c r="Z35" s="133"/>
      <c r="AA35" s="133"/>
      <c r="AB35" s="133"/>
      <c r="AC35" s="133"/>
      <c r="AD35" s="133"/>
      <c r="AE35" s="133"/>
      <c r="AF35" s="133"/>
      <c r="AG35" s="133" t="s">
        <v>105</v>
      </c>
      <c r="AH35" s="133">
        <v>2</v>
      </c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ht="22.5" x14ac:dyDescent="0.2">
      <c r="A36" s="136"/>
      <c r="B36" s="137"/>
      <c r="C36" s="169" t="s">
        <v>151</v>
      </c>
      <c r="D36" s="142"/>
      <c r="E36" s="143">
        <v>-2.1371600000000002</v>
      </c>
      <c r="F36" s="139"/>
      <c r="G36" s="139"/>
      <c r="H36" s="139"/>
      <c r="I36" s="139"/>
      <c r="J36" s="139"/>
      <c r="K36" s="139"/>
      <c r="L36" s="139"/>
      <c r="M36" s="139"/>
      <c r="N36" s="138"/>
      <c r="O36" s="138"/>
      <c r="P36" s="138"/>
      <c r="Q36" s="138"/>
      <c r="R36" s="139"/>
      <c r="S36" s="139"/>
      <c r="T36" s="139"/>
      <c r="U36" s="139"/>
      <c r="V36" s="139"/>
      <c r="W36" s="139"/>
      <c r="X36" s="139"/>
      <c r="Y36" s="133"/>
      <c r="Z36" s="133"/>
      <c r="AA36" s="133"/>
      <c r="AB36" s="133"/>
      <c r="AC36" s="133"/>
      <c r="AD36" s="133"/>
      <c r="AE36" s="133"/>
      <c r="AF36" s="133"/>
      <c r="AG36" s="133" t="s">
        <v>105</v>
      </c>
      <c r="AH36" s="133">
        <v>2</v>
      </c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</row>
    <row r="37" spans="1:60" x14ac:dyDescent="0.2">
      <c r="A37" s="136"/>
      <c r="B37" s="137"/>
      <c r="C37" s="169" t="s">
        <v>152</v>
      </c>
      <c r="D37" s="142"/>
      <c r="E37" s="143">
        <v>-0.66332999999999998</v>
      </c>
      <c r="F37" s="139"/>
      <c r="G37" s="139"/>
      <c r="H37" s="139"/>
      <c r="I37" s="139"/>
      <c r="J37" s="139"/>
      <c r="K37" s="139"/>
      <c r="L37" s="139"/>
      <c r="M37" s="139"/>
      <c r="N37" s="138"/>
      <c r="O37" s="138"/>
      <c r="P37" s="138"/>
      <c r="Q37" s="138"/>
      <c r="R37" s="139"/>
      <c r="S37" s="139"/>
      <c r="T37" s="139"/>
      <c r="U37" s="139"/>
      <c r="V37" s="139"/>
      <c r="W37" s="139"/>
      <c r="X37" s="139"/>
      <c r="Y37" s="133"/>
      <c r="Z37" s="133"/>
      <c r="AA37" s="133"/>
      <c r="AB37" s="133"/>
      <c r="AC37" s="133"/>
      <c r="AD37" s="133"/>
      <c r="AE37" s="133"/>
      <c r="AF37" s="133"/>
      <c r="AG37" s="133" t="s">
        <v>105</v>
      </c>
      <c r="AH37" s="133">
        <v>2</v>
      </c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pans="1:60" x14ac:dyDescent="0.2">
      <c r="A38" s="136"/>
      <c r="B38" s="137"/>
      <c r="C38" s="170" t="s">
        <v>153</v>
      </c>
      <c r="D38" s="144"/>
      <c r="E38" s="145">
        <v>6.5142600000000002</v>
      </c>
      <c r="F38" s="139"/>
      <c r="G38" s="139"/>
      <c r="H38" s="139"/>
      <c r="I38" s="139"/>
      <c r="J38" s="139"/>
      <c r="K38" s="139"/>
      <c r="L38" s="139"/>
      <c r="M38" s="139"/>
      <c r="N38" s="138"/>
      <c r="O38" s="138"/>
      <c r="P38" s="138"/>
      <c r="Q38" s="138"/>
      <c r="R38" s="139"/>
      <c r="S38" s="139"/>
      <c r="T38" s="139"/>
      <c r="U38" s="139"/>
      <c r="V38" s="139"/>
      <c r="W38" s="139"/>
      <c r="X38" s="139"/>
      <c r="Y38" s="133"/>
      <c r="Z38" s="133"/>
      <c r="AA38" s="133"/>
      <c r="AB38" s="133"/>
      <c r="AC38" s="133"/>
      <c r="AD38" s="133"/>
      <c r="AE38" s="133"/>
      <c r="AF38" s="133"/>
      <c r="AG38" s="133" t="s">
        <v>105</v>
      </c>
      <c r="AH38" s="133">
        <v>3</v>
      </c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</row>
    <row r="39" spans="1:60" x14ac:dyDescent="0.2">
      <c r="A39" s="136"/>
      <c r="B39" s="137"/>
      <c r="C39" s="168" t="s">
        <v>154</v>
      </c>
      <c r="D39" s="142"/>
      <c r="E39" s="143"/>
      <c r="F39" s="139"/>
      <c r="G39" s="139"/>
      <c r="H39" s="139"/>
      <c r="I39" s="139"/>
      <c r="J39" s="139"/>
      <c r="K39" s="139"/>
      <c r="L39" s="139"/>
      <c r="M39" s="139"/>
      <c r="N39" s="138"/>
      <c r="O39" s="138"/>
      <c r="P39" s="138"/>
      <c r="Q39" s="138"/>
      <c r="R39" s="139"/>
      <c r="S39" s="139"/>
      <c r="T39" s="139"/>
      <c r="U39" s="139"/>
      <c r="V39" s="139"/>
      <c r="W39" s="139"/>
      <c r="X39" s="139"/>
      <c r="Y39" s="133"/>
      <c r="Z39" s="133"/>
      <c r="AA39" s="133"/>
      <c r="AB39" s="133"/>
      <c r="AC39" s="133"/>
      <c r="AD39" s="133"/>
      <c r="AE39" s="133"/>
      <c r="AF39" s="133"/>
      <c r="AG39" s="133" t="s">
        <v>105</v>
      </c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x14ac:dyDescent="0.2">
      <c r="A40" s="136"/>
      <c r="B40" s="137"/>
      <c r="C40" s="166" t="s">
        <v>155</v>
      </c>
      <c r="D40" s="140"/>
      <c r="E40" s="141">
        <v>11.07424</v>
      </c>
      <c r="F40" s="139"/>
      <c r="G40" s="139"/>
      <c r="H40" s="139"/>
      <c r="I40" s="139"/>
      <c r="J40" s="139"/>
      <c r="K40" s="139"/>
      <c r="L40" s="139"/>
      <c r="M40" s="139"/>
      <c r="N40" s="138"/>
      <c r="O40" s="138"/>
      <c r="P40" s="138"/>
      <c r="Q40" s="138"/>
      <c r="R40" s="139"/>
      <c r="S40" s="139"/>
      <c r="T40" s="139"/>
      <c r="U40" s="139"/>
      <c r="V40" s="139"/>
      <c r="W40" s="139"/>
      <c r="X40" s="139"/>
      <c r="Y40" s="133"/>
      <c r="Z40" s="133"/>
      <c r="AA40" s="133"/>
      <c r="AB40" s="133"/>
      <c r="AC40" s="133"/>
      <c r="AD40" s="133"/>
      <c r="AE40" s="133"/>
      <c r="AF40" s="133"/>
      <c r="AG40" s="133" t="s">
        <v>105</v>
      </c>
      <c r="AH40" s="133">
        <v>0</v>
      </c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</row>
    <row r="41" spans="1:60" x14ac:dyDescent="0.2">
      <c r="A41" s="154">
        <v>15</v>
      </c>
      <c r="B41" s="155" t="s">
        <v>156</v>
      </c>
      <c r="C41" s="165" t="s">
        <v>157</v>
      </c>
      <c r="D41" s="156" t="s">
        <v>143</v>
      </c>
      <c r="E41" s="157">
        <v>13.96658</v>
      </c>
      <c r="F41" s="285">
        <v>0</v>
      </c>
      <c r="G41" s="158">
        <f>E41*F41</f>
        <v>0</v>
      </c>
      <c r="H41" s="139">
        <v>268</v>
      </c>
      <c r="I41" s="139">
        <v>3743.0434399999999</v>
      </c>
      <c r="J41" s="139">
        <v>0</v>
      </c>
      <c r="K41" s="139">
        <v>0</v>
      </c>
      <c r="L41" s="139">
        <v>21</v>
      </c>
      <c r="M41" s="139">
        <v>4529.0783999999994</v>
      </c>
      <c r="N41" s="138">
        <v>1</v>
      </c>
      <c r="O41" s="138">
        <v>13.96658</v>
      </c>
      <c r="P41" s="138">
        <v>0</v>
      </c>
      <c r="Q41" s="138">
        <v>0</v>
      </c>
      <c r="R41" s="139" t="s">
        <v>144</v>
      </c>
      <c r="S41" s="139" t="s">
        <v>101</v>
      </c>
      <c r="T41" s="139" t="s">
        <v>101</v>
      </c>
      <c r="U41" s="139">
        <v>0</v>
      </c>
      <c r="V41" s="139">
        <v>0</v>
      </c>
      <c r="W41" s="139"/>
      <c r="X41" s="139" t="s">
        <v>145</v>
      </c>
      <c r="Y41" s="133"/>
      <c r="Z41" s="133"/>
      <c r="AA41" s="133"/>
      <c r="AB41" s="133"/>
      <c r="AC41" s="133"/>
      <c r="AD41" s="133"/>
      <c r="AE41" s="133"/>
      <c r="AF41" s="133"/>
      <c r="AG41" s="133" t="s">
        <v>146</v>
      </c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</row>
    <row r="42" spans="1:60" x14ac:dyDescent="0.2">
      <c r="A42" s="136"/>
      <c r="B42" s="137"/>
      <c r="C42" s="168" t="s">
        <v>147</v>
      </c>
      <c r="D42" s="142"/>
      <c r="E42" s="143"/>
      <c r="F42" s="139"/>
      <c r="G42" s="139"/>
      <c r="H42" s="139"/>
      <c r="I42" s="139"/>
      <c r="J42" s="139"/>
      <c r="K42" s="139"/>
      <c r="L42" s="139"/>
      <c r="M42" s="139"/>
      <c r="N42" s="138"/>
      <c r="O42" s="138"/>
      <c r="P42" s="138"/>
      <c r="Q42" s="138"/>
      <c r="R42" s="139"/>
      <c r="S42" s="139"/>
      <c r="T42" s="139"/>
      <c r="U42" s="139"/>
      <c r="V42" s="139"/>
      <c r="W42" s="139"/>
      <c r="X42" s="139"/>
      <c r="Y42" s="133"/>
      <c r="Z42" s="133"/>
      <c r="AA42" s="133"/>
      <c r="AB42" s="133"/>
      <c r="AC42" s="133"/>
      <c r="AD42" s="133"/>
      <c r="AE42" s="133"/>
      <c r="AF42" s="133"/>
      <c r="AG42" s="133" t="s">
        <v>105</v>
      </c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</row>
    <row r="43" spans="1:60" ht="22.5" x14ac:dyDescent="0.2">
      <c r="A43" s="136"/>
      <c r="B43" s="137"/>
      <c r="C43" s="169" t="s">
        <v>158</v>
      </c>
      <c r="D43" s="142"/>
      <c r="E43" s="143"/>
      <c r="F43" s="139"/>
      <c r="G43" s="139"/>
      <c r="H43" s="139"/>
      <c r="I43" s="139"/>
      <c r="J43" s="139"/>
      <c r="K43" s="139"/>
      <c r="L43" s="139"/>
      <c r="M43" s="139"/>
      <c r="N43" s="138"/>
      <c r="O43" s="138"/>
      <c r="P43" s="138"/>
      <c r="Q43" s="138"/>
      <c r="R43" s="139"/>
      <c r="S43" s="139"/>
      <c r="T43" s="139"/>
      <c r="U43" s="139"/>
      <c r="V43" s="139"/>
      <c r="W43" s="139"/>
      <c r="X43" s="139"/>
      <c r="Y43" s="133"/>
      <c r="Z43" s="133"/>
      <c r="AA43" s="133"/>
      <c r="AB43" s="133"/>
      <c r="AC43" s="133"/>
      <c r="AD43" s="133"/>
      <c r="AE43" s="133"/>
      <c r="AF43" s="133"/>
      <c r="AG43" s="133" t="s">
        <v>105</v>
      </c>
      <c r="AH43" s="133">
        <v>2</v>
      </c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x14ac:dyDescent="0.2">
      <c r="A44" s="136"/>
      <c r="B44" s="137"/>
      <c r="C44" s="169" t="s">
        <v>159</v>
      </c>
      <c r="D44" s="142"/>
      <c r="E44" s="143">
        <v>12.481769999999999</v>
      </c>
      <c r="F44" s="139"/>
      <c r="G44" s="139"/>
      <c r="H44" s="139"/>
      <c r="I44" s="139"/>
      <c r="J44" s="139"/>
      <c r="K44" s="139"/>
      <c r="L44" s="139"/>
      <c r="M44" s="139"/>
      <c r="N44" s="138"/>
      <c r="O44" s="138"/>
      <c r="P44" s="138"/>
      <c r="Q44" s="138"/>
      <c r="R44" s="139"/>
      <c r="S44" s="139"/>
      <c r="T44" s="139"/>
      <c r="U44" s="139"/>
      <c r="V44" s="139"/>
      <c r="W44" s="139"/>
      <c r="X44" s="139"/>
      <c r="Y44" s="133"/>
      <c r="Z44" s="133"/>
      <c r="AA44" s="133"/>
      <c r="AB44" s="133"/>
      <c r="AC44" s="133"/>
      <c r="AD44" s="133"/>
      <c r="AE44" s="133"/>
      <c r="AF44" s="133"/>
      <c r="AG44" s="133" t="s">
        <v>105</v>
      </c>
      <c r="AH44" s="133">
        <v>2</v>
      </c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</row>
    <row r="45" spans="1:60" ht="22.5" x14ac:dyDescent="0.2">
      <c r="A45" s="136"/>
      <c r="B45" s="137"/>
      <c r="C45" s="169" t="s">
        <v>160</v>
      </c>
      <c r="D45" s="142"/>
      <c r="E45" s="143">
        <v>-2.8637999999999999</v>
      </c>
      <c r="F45" s="139"/>
      <c r="G45" s="139"/>
      <c r="H45" s="139"/>
      <c r="I45" s="139"/>
      <c r="J45" s="139"/>
      <c r="K45" s="139"/>
      <c r="L45" s="139"/>
      <c r="M45" s="139"/>
      <c r="N45" s="138"/>
      <c r="O45" s="138"/>
      <c r="P45" s="138"/>
      <c r="Q45" s="138"/>
      <c r="R45" s="139"/>
      <c r="S45" s="139"/>
      <c r="T45" s="139"/>
      <c r="U45" s="139"/>
      <c r="V45" s="139"/>
      <c r="W45" s="139"/>
      <c r="X45" s="139"/>
      <c r="Y45" s="133"/>
      <c r="Z45" s="133"/>
      <c r="AA45" s="133"/>
      <c r="AB45" s="133"/>
      <c r="AC45" s="133"/>
      <c r="AD45" s="133"/>
      <c r="AE45" s="133"/>
      <c r="AF45" s="133"/>
      <c r="AG45" s="133" t="s">
        <v>105</v>
      </c>
      <c r="AH45" s="133">
        <v>2</v>
      </c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x14ac:dyDescent="0.2">
      <c r="A46" s="136"/>
      <c r="B46" s="137"/>
      <c r="C46" s="169" t="s">
        <v>161</v>
      </c>
      <c r="D46" s="142"/>
      <c r="E46" s="143">
        <v>-0.88885999999999998</v>
      </c>
      <c r="F46" s="139"/>
      <c r="G46" s="139"/>
      <c r="H46" s="139"/>
      <c r="I46" s="139"/>
      <c r="J46" s="139"/>
      <c r="K46" s="139"/>
      <c r="L46" s="139"/>
      <c r="M46" s="139"/>
      <c r="N46" s="138"/>
      <c r="O46" s="138"/>
      <c r="P46" s="138"/>
      <c r="Q46" s="138"/>
      <c r="R46" s="139"/>
      <c r="S46" s="139"/>
      <c r="T46" s="139"/>
      <c r="U46" s="139"/>
      <c r="V46" s="139"/>
      <c r="W46" s="139"/>
      <c r="X46" s="139"/>
      <c r="Y46" s="133"/>
      <c r="Z46" s="133"/>
      <c r="AA46" s="133"/>
      <c r="AB46" s="133"/>
      <c r="AC46" s="133"/>
      <c r="AD46" s="133"/>
      <c r="AE46" s="133"/>
      <c r="AF46" s="133"/>
      <c r="AG46" s="133" t="s">
        <v>105</v>
      </c>
      <c r="AH46" s="133">
        <v>2</v>
      </c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</row>
    <row r="47" spans="1:60" x14ac:dyDescent="0.2">
      <c r="A47" s="136"/>
      <c r="B47" s="137"/>
      <c r="C47" s="170" t="s">
        <v>153</v>
      </c>
      <c r="D47" s="144"/>
      <c r="E47" s="145">
        <v>8.7291100000000004</v>
      </c>
      <c r="F47" s="139"/>
      <c r="G47" s="139"/>
      <c r="H47" s="139"/>
      <c r="I47" s="139"/>
      <c r="J47" s="139"/>
      <c r="K47" s="139"/>
      <c r="L47" s="139"/>
      <c r="M47" s="139"/>
      <c r="N47" s="138"/>
      <c r="O47" s="138"/>
      <c r="P47" s="138"/>
      <c r="Q47" s="138"/>
      <c r="R47" s="139"/>
      <c r="S47" s="139"/>
      <c r="T47" s="139"/>
      <c r="U47" s="139"/>
      <c r="V47" s="139"/>
      <c r="W47" s="139"/>
      <c r="X47" s="139"/>
      <c r="Y47" s="133"/>
      <c r="Z47" s="133"/>
      <c r="AA47" s="133"/>
      <c r="AB47" s="133"/>
      <c r="AC47" s="133"/>
      <c r="AD47" s="133"/>
      <c r="AE47" s="133"/>
      <c r="AF47" s="133"/>
      <c r="AG47" s="133" t="s">
        <v>105</v>
      </c>
      <c r="AH47" s="133">
        <v>3</v>
      </c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x14ac:dyDescent="0.2">
      <c r="A48" s="136"/>
      <c r="B48" s="137"/>
      <c r="C48" s="168" t="s">
        <v>154</v>
      </c>
      <c r="D48" s="142"/>
      <c r="E48" s="143"/>
      <c r="F48" s="139"/>
      <c r="G48" s="139"/>
      <c r="H48" s="139"/>
      <c r="I48" s="139"/>
      <c r="J48" s="139"/>
      <c r="K48" s="139"/>
      <c r="L48" s="139"/>
      <c r="M48" s="139"/>
      <c r="N48" s="138"/>
      <c r="O48" s="138"/>
      <c r="P48" s="138"/>
      <c r="Q48" s="138"/>
      <c r="R48" s="139"/>
      <c r="S48" s="139"/>
      <c r="T48" s="139"/>
      <c r="U48" s="139"/>
      <c r="V48" s="139"/>
      <c r="W48" s="139"/>
      <c r="X48" s="139"/>
      <c r="Y48" s="133"/>
      <c r="Z48" s="133"/>
      <c r="AA48" s="133"/>
      <c r="AB48" s="133"/>
      <c r="AC48" s="133"/>
      <c r="AD48" s="133"/>
      <c r="AE48" s="133"/>
      <c r="AF48" s="133"/>
      <c r="AG48" s="133" t="s">
        <v>105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</row>
    <row r="49" spans="1:60" x14ac:dyDescent="0.2">
      <c r="A49" s="136"/>
      <c r="B49" s="137"/>
      <c r="C49" s="166" t="s">
        <v>162</v>
      </c>
      <c r="D49" s="140"/>
      <c r="E49" s="141">
        <v>13.96658</v>
      </c>
      <c r="F49" s="139"/>
      <c r="G49" s="139"/>
      <c r="H49" s="139"/>
      <c r="I49" s="139"/>
      <c r="J49" s="139"/>
      <c r="K49" s="139"/>
      <c r="L49" s="139"/>
      <c r="M49" s="139"/>
      <c r="N49" s="138"/>
      <c r="O49" s="138"/>
      <c r="P49" s="138"/>
      <c r="Q49" s="138"/>
      <c r="R49" s="139"/>
      <c r="S49" s="139"/>
      <c r="T49" s="139"/>
      <c r="U49" s="139"/>
      <c r="V49" s="139"/>
      <c r="W49" s="139"/>
      <c r="X49" s="139"/>
      <c r="Y49" s="133"/>
      <c r="Z49" s="133"/>
      <c r="AA49" s="133"/>
      <c r="AB49" s="133"/>
      <c r="AC49" s="133"/>
      <c r="AD49" s="133"/>
      <c r="AE49" s="133"/>
      <c r="AF49" s="133"/>
      <c r="AG49" s="133" t="s">
        <v>105</v>
      </c>
      <c r="AH49" s="133">
        <v>0</v>
      </c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x14ac:dyDescent="0.2">
      <c r="A50" s="148" t="s">
        <v>96</v>
      </c>
      <c r="B50" s="149" t="s">
        <v>54</v>
      </c>
      <c r="C50" s="164" t="s">
        <v>55</v>
      </c>
      <c r="D50" s="150"/>
      <c r="E50" s="151"/>
      <c r="F50" s="152"/>
      <c r="G50" s="153">
        <f>G51+G53+G55</f>
        <v>0</v>
      </c>
      <c r="H50" s="147"/>
      <c r="I50" s="147">
        <v>1595.88</v>
      </c>
      <c r="J50" s="147"/>
      <c r="K50" s="147">
        <v>4213.99</v>
      </c>
      <c r="L50" s="147"/>
      <c r="M50" s="147"/>
      <c r="N50" s="146"/>
      <c r="O50" s="146"/>
      <c r="P50" s="146"/>
      <c r="Q50" s="146"/>
      <c r="R50" s="147"/>
      <c r="S50" s="147"/>
      <c r="T50" s="147"/>
      <c r="U50" s="147"/>
      <c r="V50" s="147"/>
      <c r="W50" s="147"/>
      <c r="X50" s="147"/>
      <c r="AG50" t="s">
        <v>97</v>
      </c>
    </row>
    <row r="51" spans="1:60" x14ac:dyDescent="0.2">
      <c r="A51" s="154">
        <v>16</v>
      </c>
      <c r="B51" s="155" t="s">
        <v>163</v>
      </c>
      <c r="C51" s="165" t="s">
        <v>164</v>
      </c>
      <c r="D51" s="156" t="s">
        <v>135</v>
      </c>
      <c r="E51" s="157">
        <v>18.6295</v>
      </c>
      <c r="F51" s="285">
        <v>0</v>
      </c>
      <c r="G51" s="158">
        <f>E51*F51</f>
        <v>0</v>
      </c>
      <c r="H51" s="139">
        <v>0</v>
      </c>
      <c r="I51" s="139">
        <v>0</v>
      </c>
      <c r="J51" s="139">
        <v>96.9</v>
      </c>
      <c r="K51" s="139">
        <v>1805.1985500000001</v>
      </c>
      <c r="L51" s="139">
        <v>21</v>
      </c>
      <c r="M51" s="139">
        <v>2184.2919999999999</v>
      </c>
      <c r="N51" s="138">
        <v>0</v>
      </c>
      <c r="O51" s="138">
        <v>0</v>
      </c>
      <c r="P51" s="138">
        <v>0</v>
      </c>
      <c r="Q51" s="138">
        <v>0</v>
      </c>
      <c r="R51" s="139"/>
      <c r="S51" s="139" t="s">
        <v>101</v>
      </c>
      <c r="T51" s="139" t="s">
        <v>101</v>
      </c>
      <c r="U51" s="139">
        <v>0.15</v>
      </c>
      <c r="V51" s="139">
        <v>2.7944249999999999</v>
      </c>
      <c r="W51" s="139"/>
      <c r="X51" s="139" t="s">
        <v>102</v>
      </c>
      <c r="Y51" s="133"/>
      <c r="Z51" s="133"/>
      <c r="AA51" s="133"/>
      <c r="AB51" s="133"/>
      <c r="AC51" s="133"/>
      <c r="AD51" s="133"/>
      <c r="AE51" s="133"/>
      <c r="AF51" s="133"/>
      <c r="AG51" s="133" t="s">
        <v>115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x14ac:dyDescent="0.2">
      <c r="A52" s="136"/>
      <c r="B52" s="137"/>
      <c r="C52" s="166" t="s">
        <v>165</v>
      </c>
      <c r="D52" s="140"/>
      <c r="E52" s="141">
        <v>18.6295</v>
      </c>
      <c r="F52" s="139"/>
      <c r="G52" s="139"/>
      <c r="H52" s="139"/>
      <c r="I52" s="139"/>
      <c r="J52" s="139"/>
      <c r="K52" s="139"/>
      <c r="L52" s="139"/>
      <c r="M52" s="139"/>
      <c r="N52" s="138"/>
      <c r="O52" s="138"/>
      <c r="P52" s="138"/>
      <c r="Q52" s="138"/>
      <c r="R52" s="139"/>
      <c r="S52" s="139"/>
      <c r="T52" s="139"/>
      <c r="U52" s="139"/>
      <c r="V52" s="139"/>
      <c r="W52" s="139"/>
      <c r="X52" s="139"/>
      <c r="Y52" s="133"/>
      <c r="Z52" s="133"/>
      <c r="AA52" s="133"/>
      <c r="AB52" s="133"/>
      <c r="AC52" s="133"/>
      <c r="AD52" s="133"/>
      <c r="AE52" s="133"/>
      <c r="AF52" s="133"/>
      <c r="AG52" s="133" t="s">
        <v>105</v>
      </c>
      <c r="AH52" s="133">
        <v>0</v>
      </c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</row>
    <row r="53" spans="1:60" x14ac:dyDescent="0.2">
      <c r="A53" s="154">
        <v>17</v>
      </c>
      <c r="B53" s="155" t="s">
        <v>166</v>
      </c>
      <c r="C53" s="165" t="s">
        <v>167</v>
      </c>
      <c r="D53" s="156" t="s">
        <v>100</v>
      </c>
      <c r="E53" s="157">
        <v>0.93147999999999997</v>
      </c>
      <c r="F53" s="285">
        <v>0</v>
      </c>
      <c r="G53" s="158">
        <f>E53*F53</f>
        <v>0</v>
      </c>
      <c r="H53" s="139">
        <v>712.33</v>
      </c>
      <c r="I53" s="139">
        <v>663.52114840000002</v>
      </c>
      <c r="J53" s="139">
        <v>506.67</v>
      </c>
      <c r="K53" s="139">
        <v>471.95297160000001</v>
      </c>
      <c r="L53" s="139">
        <v>21</v>
      </c>
      <c r="M53" s="139">
        <v>1373.9186999999999</v>
      </c>
      <c r="N53" s="138">
        <v>1.9397</v>
      </c>
      <c r="O53" s="138">
        <v>1.806791756</v>
      </c>
      <c r="P53" s="138">
        <v>0</v>
      </c>
      <c r="Q53" s="138">
        <v>0</v>
      </c>
      <c r="R53" s="139"/>
      <c r="S53" s="139" t="s">
        <v>101</v>
      </c>
      <c r="T53" s="139" t="s">
        <v>101</v>
      </c>
      <c r="U53" s="139">
        <v>0.96499999999999997</v>
      </c>
      <c r="V53" s="139">
        <v>0.89887819999999996</v>
      </c>
      <c r="W53" s="139"/>
      <c r="X53" s="139" t="s">
        <v>102</v>
      </c>
      <c r="Y53" s="133"/>
      <c r="Z53" s="133"/>
      <c r="AA53" s="133"/>
      <c r="AB53" s="133"/>
      <c r="AC53" s="133"/>
      <c r="AD53" s="133"/>
      <c r="AE53" s="133"/>
      <c r="AF53" s="133"/>
      <c r="AG53" s="133" t="s">
        <v>115</v>
      </c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ht="22.5" x14ac:dyDescent="0.2">
      <c r="A54" s="136"/>
      <c r="B54" s="137"/>
      <c r="C54" s="166" t="s">
        <v>168</v>
      </c>
      <c r="D54" s="140"/>
      <c r="E54" s="141">
        <v>0.93147999999999997</v>
      </c>
      <c r="F54" s="139"/>
      <c r="G54" s="139"/>
      <c r="H54" s="139"/>
      <c r="I54" s="139"/>
      <c r="J54" s="139"/>
      <c r="K54" s="139"/>
      <c r="L54" s="139"/>
      <c r="M54" s="139"/>
      <c r="N54" s="138"/>
      <c r="O54" s="138"/>
      <c r="P54" s="138"/>
      <c r="Q54" s="138"/>
      <c r="R54" s="139"/>
      <c r="S54" s="139"/>
      <c r="T54" s="139"/>
      <c r="U54" s="139"/>
      <c r="V54" s="139"/>
      <c r="W54" s="139"/>
      <c r="X54" s="139"/>
      <c r="Y54" s="133"/>
      <c r="Z54" s="133"/>
      <c r="AA54" s="133"/>
      <c r="AB54" s="133"/>
      <c r="AC54" s="133"/>
      <c r="AD54" s="133"/>
      <c r="AE54" s="133"/>
      <c r="AF54" s="133"/>
      <c r="AG54" s="133" t="s">
        <v>105</v>
      </c>
      <c r="AH54" s="133">
        <v>0</v>
      </c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</row>
    <row r="55" spans="1:60" x14ac:dyDescent="0.2">
      <c r="A55" s="154">
        <v>18</v>
      </c>
      <c r="B55" s="155" t="s">
        <v>169</v>
      </c>
      <c r="C55" s="165" t="s">
        <v>170</v>
      </c>
      <c r="D55" s="156" t="s">
        <v>135</v>
      </c>
      <c r="E55" s="157">
        <v>25.391159999999999</v>
      </c>
      <c r="F55" s="285">
        <v>0</v>
      </c>
      <c r="G55" s="158">
        <f>E55*F55</f>
        <v>0</v>
      </c>
      <c r="H55" s="139">
        <v>36.72</v>
      </c>
      <c r="I55" s="139">
        <v>932.3633951999999</v>
      </c>
      <c r="J55" s="139">
        <v>76.28</v>
      </c>
      <c r="K55" s="139">
        <v>1936.8376848</v>
      </c>
      <c r="L55" s="139">
        <v>21</v>
      </c>
      <c r="M55" s="139">
        <v>3471.7319999999995</v>
      </c>
      <c r="N55" s="138">
        <v>5.0000000000000001E-4</v>
      </c>
      <c r="O55" s="138">
        <v>1.269558E-2</v>
      </c>
      <c r="P55" s="138">
        <v>0</v>
      </c>
      <c r="Q55" s="138">
        <v>0</v>
      </c>
      <c r="R55" s="139"/>
      <c r="S55" s="139" t="s">
        <v>101</v>
      </c>
      <c r="T55" s="139" t="s">
        <v>101</v>
      </c>
      <c r="U55" s="139">
        <v>9.4E-2</v>
      </c>
      <c r="V55" s="139">
        <v>2.3867690399999999</v>
      </c>
      <c r="W55" s="139"/>
      <c r="X55" s="139" t="s">
        <v>102</v>
      </c>
      <c r="Y55" s="133"/>
      <c r="Z55" s="133"/>
      <c r="AA55" s="133"/>
      <c r="AB55" s="133"/>
      <c r="AC55" s="133"/>
      <c r="AD55" s="133"/>
      <c r="AE55" s="133"/>
      <c r="AF55" s="133"/>
      <c r="AG55" s="133" t="s">
        <v>103</v>
      </c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x14ac:dyDescent="0.2">
      <c r="A56" s="136"/>
      <c r="B56" s="137"/>
      <c r="C56" s="166" t="s">
        <v>171</v>
      </c>
      <c r="D56" s="140"/>
      <c r="E56" s="141">
        <v>25.391159999999999</v>
      </c>
      <c r="F56" s="139"/>
      <c r="G56" s="139"/>
      <c r="H56" s="139"/>
      <c r="I56" s="139"/>
      <c r="J56" s="139"/>
      <c r="K56" s="139"/>
      <c r="L56" s="139"/>
      <c r="M56" s="139"/>
      <c r="N56" s="138"/>
      <c r="O56" s="138"/>
      <c r="P56" s="138"/>
      <c r="Q56" s="138"/>
      <c r="R56" s="139"/>
      <c r="S56" s="139"/>
      <c r="T56" s="139"/>
      <c r="U56" s="139"/>
      <c r="V56" s="139"/>
      <c r="W56" s="139"/>
      <c r="X56" s="139"/>
      <c r="Y56" s="133"/>
      <c r="Z56" s="133"/>
      <c r="AA56" s="133"/>
      <c r="AB56" s="133"/>
      <c r="AC56" s="133"/>
      <c r="AD56" s="133"/>
      <c r="AE56" s="133"/>
      <c r="AF56" s="133"/>
      <c r="AG56" s="133" t="s">
        <v>105</v>
      </c>
      <c r="AH56" s="133">
        <v>0</v>
      </c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</row>
    <row r="57" spans="1:60" x14ac:dyDescent="0.2">
      <c r="A57" s="148" t="s">
        <v>96</v>
      </c>
      <c r="B57" s="149" t="s">
        <v>56</v>
      </c>
      <c r="C57" s="164" t="s">
        <v>57</v>
      </c>
      <c r="D57" s="150"/>
      <c r="E57" s="151"/>
      <c r="F57" s="152"/>
      <c r="G57" s="153">
        <f>G58+G60+G62+G67+G70</f>
        <v>0</v>
      </c>
      <c r="H57" s="147"/>
      <c r="I57" s="147">
        <v>24961.56</v>
      </c>
      <c r="J57" s="147"/>
      <c r="K57" s="147">
        <v>11482.77</v>
      </c>
      <c r="L57" s="147"/>
      <c r="M57" s="147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AG57" t="s">
        <v>97</v>
      </c>
    </row>
    <row r="58" spans="1:60" x14ac:dyDescent="0.2">
      <c r="A58" s="154">
        <v>19</v>
      </c>
      <c r="B58" s="155" t="s">
        <v>172</v>
      </c>
      <c r="C58" s="165" t="s">
        <v>173</v>
      </c>
      <c r="D58" s="156" t="s">
        <v>135</v>
      </c>
      <c r="E58" s="157">
        <v>22.079270000000001</v>
      </c>
      <c r="F58" s="285">
        <v>0</v>
      </c>
      <c r="G58" s="158">
        <f>E58*F58</f>
        <v>0</v>
      </c>
      <c r="H58" s="139">
        <v>99.5</v>
      </c>
      <c r="I58" s="139">
        <v>2196.887365</v>
      </c>
      <c r="J58" s="139">
        <v>23</v>
      </c>
      <c r="K58" s="139">
        <v>507.82321000000002</v>
      </c>
      <c r="L58" s="139">
        <v>21</v>
      </c>
      <c r="M58" s="139">
        <v>3272.6990999999998</v>
      </c>
      <c r="N58" s="138">
        <v>0.2205</v>
      </c>
      <c r="O58" s="138">
        <v>4.868479035</v>
      </c>
      <c r="P58" s="138">
        <v>0</v>
      </c>
      <c r="Q58" s="138">
        <v>0</v>
      </c>
      <c r="R58" s="139"/>
      <c r="S58" s="139" t="s">
        <v>101</v>
      </c>
      <c r="T58" s="139" t="s">
        <v>101</v>
      </c>
      <c r="U58" s="139">
        <v>2.3E-2</v>
      </c>
      <c r="V58" s="139">
        <v>0.50782320999999997</v>
      </c>
      <c r="W58" s="139"/>
      <c r="X58" s="139" t="s">
        <v>102</v>
      </c>
      <c r="Y58" s="133"/>
      <c r="Z58" s="133"/>
      <c r="AA58" s="133"/>
      <c r="AB58" s="133"/>
      <c r="AC58" s="133"/>
      <c r="AD58" s="133"/>
      <c r="AE58" s="133"/>
      <c r="AF58" s="133"/>
      <c r="AG58" s="133" t="s">
        <v>103</v>
      </c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</row>
    <row r="59" spans="1:60" ht="22.5" x14ac:dyDescent="0.2">
      <c r="A59" s="136"/>
      <c r="B59" s="137"/>
      <c r="C59" s="166" t="s">
        <v>174</v>
      </c>
      <c r="D59" s="140"/>
      <c r="E59" s="141">
        <v>22.079270000000001</v>
      </c>
      <c r="F59" s="139"/>
      <c r="G59" s="139"/>
      <c r="H59" s="139"/>
      <c r="I59" s="139"/>
      <c r="J59" s="139"/>
      <c r="K59" s="139"/>
      <c r="L59" s="139"/>
      <c r="M59" s="139"/>
      <c r="N59" s="138"/>
      <c r="O59" s="138"/>
      <c r="P59" s="138"/>
      <c r="Q59" s="138"/>
      <c r="R59" s="139"/>
      <c r="S59" s="139"/>
      <c r="T59" s="139"/>
      <c r="U59" s="139"/>
      <c r="V59" s="139"/>
      <c r="W59" s="139"/>
      <c r="X59" s="139"/>
      <c r="Y59" s="133"/>
      <c r="Z59" s="133"/>
      <c r="AA59" s="133"/>
      <c r="AB59" s="133"/>
      <c r="AC59" s="133"/>
      <c r="AD59" s="133"/>
      <c r="AE59" s="133"/>
      <c r="AF59" s="133"/>
      <c r="AG59" s="133" t="s">
        <v>105</v>
      </c>
      <c r="AH59" s="133">
        <v>0</v>
      </c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x14ac:dyDescent="0.2">
      <c r="A60" s="154">
        <v>20</v>
      </c>
      <c r="B60" s="155" t="s">
        <v>175</v>
      </c>
      <c r="C60" s="165" t="s">
        <v>176</v>
      </c>
      <c r="D60" s="156" t="s">
        <v>135</v>
      </c>
      <c r="E60" s="157">
        <v>22.079270000000001</v>
      </c>
      <c r="F60" s="285">
        <v>0</v>
      </c>
      <c r="G60" s="158">
        <f>E60*F60</f>
        <v>0</v>
      </c>
      <c r="H60" s="139">
        <v>149.41999999999999</v>
      </c>
      <c r="I60" s="139">
        <v>3299.0845233999999</v>
      </c>
      <c r="J60" s="139">
        <v>27.08</v>
      </c>
      <c r="K60" s="139">
        <v>597.90663159999997</v>
      </c>
      <c r="L60" s="139">
        <v>21</v>
      </c>
      <c r="M60" s="139">
        <v>4715.3579</v>
      </c>
      <c r="N60" s="138">
        <v>0.33074999999999999</v>
      </c>
      <c r="O60" s="138">
        <v>7.3027185525</v>
      </c>
      <c r="P60" s="138">
        <v>0</v>
      </c>
      <c r="Q60" s="138">
        <v>0</v>
      </c>
      <c r="R60" s="139"/>
      <c r="S60" s="139" t="s">
        <v>101</v>
      </c>
      <c r="T60" s="139" t="s">
        <v>101</v>
      </c>
      <c r="U60" s="139">
        <v>2.5999999999999999E-2</v>
      </c>
      <c r="V60" s="139">
        <v>0.57406102000000003</v>
      </c>
      <c r="W60" s="139"/>
      <c r="X60" s="139" t="s">
        <v>102</v>
      </c>
      <c r="Y60" s="133"/>
      <c r="Z60" s="133"/>
      <c r="AA60" s="133"/>
      <c r="AB60" s="133"/>
      <c r="AC60" s="133"/>
      <c r="AD60" s="133"/>
      <c r="AE60" s="133"/>
      <c r="AF60" s="133"/>
      <c r="AG60" s="133" t="s">
        <v>103</v>
      </c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</row>
    <row r="61" spans="1:60" ht="22.5" x14ac:dyDescent="0.2">
      <c r="A61" s="136"/>
      <c r="B61" s="137"/>
      <c r="C61" s="166" t="s">
        <v>177</v>
      </c>
      <c r="D61" s="140"/>
      <c r="E61" s="141">
        <v>22.079270000000001</v>
      </c>
      <c r="F61" s="139"/>
      <c r="G61" s="139"/>
      <c r="H61" s="139"/>
      <c r="I61" s="139"/>
      <c r="J61" s="139"/>
      <c r="K61" s="139"/>
      <c r="L61" s="139"/>
      <c r="M61" s="139"/>
      <c r="N61" s="138"/>
      <c r="O61" s="138"/>
      <c r="P61" s="138"/>
      <c r="Q61" s="138"/>
      <c r="R61" s="139"/>
      <c r="S61" s="139"/>
      <c r="T61" s="139"/>
      <c r="U61" s="139"/>
      <c r="V61" s="139"/>
      <c r="W61" s="139"/>
      <c r="X61" s="139"/>
      <c r="Y61" s="133"/>
      <c r="Z61" s="133"/>
      <c r="AA61" s="133"/>
      <c r="AB61" s="133"/>
      <c r="AC61" s="133"/>
      <c r="AD61" s="133"/>
      <c r="AE61" s="133"/>
      <c r="AF61" s="133"/>
      <c r="AG61" s="133" t="s">
        <v>105</v>
      </c>
      <c r="AH61" s="133">
        <v>0</v>
      </c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x14ac:dyDescent="0.2">
      <c r="A62" s="154">
        <v>21</v>
      </c>
      <c r="B62" s="155" t="s">
        <v>178</v>
      </c>
      <c r="C62" s="165" t="s">
        <v>179</v>
      </c>
      <c r="D62" s="156" t="s">
        <v>135</v>
      </c>
      <c r="E62" s="157">
        <v>15.545070000000001</v>
      </c>
      <c r="F62" s="285">
        <v>0</v>
      </c>
      <c r="G62" s="158">
        <f>E62*F62</f>
        <v>0</v>
      </c>
      <c r="H62" s="139">
        <v>61.4</v>
      </c>
      <c r="I62" s="139">
        <v>954.46729800000003</v>
      </c>
      <c r="J62" s="139">
        <v>562.6</v>
      </c>
      <c r="K62" s="139">
        <v>8745.656382000001</v>
      </c>
      <c r="L62" s="139">
        <v>21</v>
      </c>
      <c r="M62" s="139">
        <v>11737.145200000001</v>
      </c>
      <c r="N62" s="138">
        <v>0.11</v>
      </c>
      <c r="O62" s="138">
        <v>1.7099577000000001</v>
      </c>
      <c r="P62" s="138">
        <v>0</v>
      </c>
      <c r="Q62" s="138">
        <v>0</v>
      </c>
      <c r="R62" s="139"/>
      <c r="S62" s="139" t="s">
        <v>101</v>
      </c>
      <c r="T62" s="139" t="s">
        <v>101</v>
      </c>
      <c r="U62" s="139">
        <v>1.1930000000000001</v>
      </c>
      <c r="V62" s="139">
        <v>18.545268510000003</v>
      </c>
      <c r="W62" s="139"/>
      <c r="X62" s="139" t="s">
        <v>102</v>
      </c>
      <c r="Y62" s="133"/>
      <c r="Z62" s="133"/>
      <c r="AA62" s="133"/>
      <c r="AB62" s="133"/>
      <c r="AC62" s="133"/>
      <c r="AD62" s="133"/>
      <c r="AE62" s="133"/>
      <c r="AF62" s="133"/>
      <c r="AG62" s="133" t="s">
        <v>103</v>
      </c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</row>
    <row r="63" spans="1:60" x14ac:dyDescent="0.2">
      <c r="A63" s="136"/>
      <c r="B63" s="137"/>
      <c r="C63" s="166" t="s">
        <v>180</v>
      </c>
      <c r="D63" s="140"/>
      <c r="E63" s="141">
        <v>24.034849999999999</v>
      </c>
      <c r="F63" s="139"/>
      <c r="G63" s="139"/>
      <c r="H63" s="139"/>
      <c r="I63" s="139"/>
      <c r="J63" s="139"/>
      <c r="K63" s="139"/>
      <c r="L63" s="139"/>
      <c r="M63" s="139"/>
      <c r="N63" s="138"/>
      <c r="O63" s="138"/>
      <c r="P63" s="138"/>
      <c r="Q63" s="138"/>
      <c r="R63" s="139"/>
      <c r="S63" s="139"/>
      <c r="T63" s="139"/>
      <c r="U63" s="139"/>
      <c r="V63" s="139"/>
      <c r="W63" s="139"/>
      <c r="X63" s="139"/>
      <c r="Y63" s="133"/>
      <c r="Z63" s="133"/>
      <c r="AA63" s="133"/>
      <c r="AB63" s="133"/>
      <c r="AC63" s="133"/>
      <c r="AD63" s="133"/>
      <c r="AE63" s="133"/>
      <c r="AF63" s="133"/>
      <c r="AG63" s="133" t="s">
        <v>105</v>
      </c>
      <c r="AH63" s="133">
        <v>0</v>
      </c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x14ac:dyDescent="0.2">
      <c r="A64" s="136"/>
      <c r="B64" s="137"/>
      <c r="C64" s="166" t="s">
        <v>181</v>
      </c>
      <c r="D64" s="140"/>
      <c r="E64" s="141">
        <v>-2.8887999999999998</v>
      </c>
      <c r="F64" s="139"/>
      <c r="G64" s="139"/>
      <c r="H64" s="139"/>
      <c r="I64" s="139"/>
      <c r="J64" s="139"/>
      <c r="K64" s="139"/>
      <c r="L64" s="139"/>
      <c r="M64" s="139"/>
      <c r="N64" s="138"/>
      <c r="O64" s="138"/>
      <c r="P64" s="138"/>
      <c r="Q64" s="138"/>
      <c r="R64" s="139"/>
      <c r="S64" s="139"/>
      <c r="T64" s="139"/>
      <c r="U64" s="139"/>
      <c r="V64" s="139"/>
      <c r="W64" s="139"/>
      <c r="X64" s="139"/>
      <c r="Y64" s="133"/>
      <c r="Z64" s="133"/>
      <c r="AA64" s="133"/>
      <c r="AB64" s="133"/>
      <c r="AC64" s="133"/>
      <c r="AD64" s="133"/>
      <c r="AE64" s="133"/>
      <c r="AF64" s="133"/>
      <c r="AG64" s="133" t="s">
        <v>105</v>
      </c>
      <c r="AH64" s="133">
        <v>0</v>
      </c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</row>
    <row r="65" spans="1:60" x14ac:dyDescent="0.2">
      <c r="A65" s="136"/>
      <c r="B65" s="137"/>
      <c r="C65" s="166" t="s">
        <v>182</v>
      </c>
      <c r="D65" s="140"/>
      <c r="E65" s="141">
        <v>-4.27433</v>
      </c>
      <c r="F65" s="139"/>
      <c r="G65" s="139"/>
      <c r="H65" s="139"/>
      <c r="I65" s="139"/>
      <c r="J65" s="139"/>
      <c r="K65" s="139"/>
      <c r="L65" s="139"/>
      <c r="M65" s="139"/>
      <c r="N65" s="138"/>
      <c r="O65" s="138"/>
      <c r="P65" s="138"/>
      <c r="Q65" s="138"/>
      <c r="R65" s="139"/>
      <c r="S65" s="139"/>
      <c r="T65" s="139"/>
      <c r="U65" s="139"/>
      <c r="V65" s="139"/>
      <c r="W65" s="139"/>
      <c r="X65" s="139"/>
      <c r="Y65" s="133"/>
      <c r="Z65" s="133"/>
      <c r="AA65" s="133"/>
      <c r="AB65" s="133"/>
      <c r="AC65" s="133"/>
      <c r="AD65" s="133"/>
      <c r="AE65" s="133"/>
      <c r="AF65" s="133"/>
      <c r="AG65" s="133" t="s">
        <v>105</v>
      </c>
      <c r="AH65" s="133">
        <v>0</v>
      </c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x14ac:dyDescent="0.2">
      <c r="A66" s="136"/>
      <c r="B66" s="137"/>
      <c r="C66" s="166" t="s">
        <v>183</v>
      </c>
      <c r="D66" s="140"/>
      <c r="E66" s="141">
        <v>-1.3266500000000001</v>
      </c>
      <c r="F66" s="139"/>
      <c r="G66" s="139"/>
      <c r="H66" s="139"/>
      <c r="I66" s="139"/>
      <c r="J66" s="139"/>
      <c r="K66" s="139"/>
      <c r="L66" s="139"/>
      <c r="M66" s="139"/>
      <c r="N66" s="138"/>
      <c r="O66" s="138"/>
      <c r="P66" s="138"/>
      <c r="Q66" s="138"/>
      <c r="R66" s="139"/>
      <c r="S66" s="139"/>
      <c r="T66" s="139"/>
      <c r="U66" s="139"/>
      <c r="V66" s="139"/>
      <c r="W66" s="139"/>
      <c r="X66" s="139"/>
      <c r="Y66" s="133"/>
      <c r="Z66" s="133"/>
      <c r="AA66" s="133"/>
      <c r="AB66" s="133"/>
      <c r="AC66" s="133"/>
      <c r="AD66" s="133"/>
      <c r="AE66" s="133"/>
      <c r="AF66" s="133"/>
      <c r="AG66" s="133" t="s">
        <v>105</v>
      </c>
      <c r="AH66" s="133">
        <v>0</v>
      </c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</row>
    <row r="67" spans="1:60" x14ac:dyDescent="0.2">
      <c r="A67" s="154">
        <v>22</v>
      </c>
      <c r="B67" s="155" t="s">
        <v>184</v>
      </c>
      <c r="C67" s="165" t="s">
        <v>185</v>
      </c>
      <c r="D67" s="156" t="s">
        <v>135</v>
      </c>
      <c r="E67" s="157">
        <v>2.8887999999999998</v>
      </c>
      <c r="F67" s="285">
        <v>0</v>
      </c>
      <c r="G67" s="158">
        <f>E67*F67</f>
        <v>0</v>
      </c>
      <c r="H67" s="139">
        <v>387.27</v>
      </c>
      <c r="I67" s="139">
        <v>1118.7455759999998</v>
      </c>
      <c r="J67" s="139">
        <v>564.73</v>
      </c>
      <c r="K67" s="139">
        <v>1631.392024</v>
      </c>
      <c r="L67" s="139">
        <v>21</v>
      </c>
      <c r="M67" s="139">
        <v>3327.6693999999998</v>
      </c>
      <c r="N67" s="138">
        <v>0.31387999999999999</v>
      </c>
      <c r="O67" s="138">
        <v>0.90673654399999992</v>
      </c>
      <c r="P67" s="138">
        <v>0</v>
      </c>
      <c r="Q67" s="138">
        <v>0</v>
      </c>
      <c r="R67" s="139"/>
      <c r="S67" s="139" t="s">
        <v>101</v>
      </c>
      <c r="T67" s="139" t="s">
        <v>101</v>
      </c>
      <c r="U67" s="139">
        <v>1.208</v>
      </c>
      <c r="V67" s="139">
        <v>3.4896703999999996</v>
      </c>
      <c r="W67" s="139"/>
      <c r="X67" s="139" t="s">
        <v>102</v>
      </c>
      <c r="Y67" s="133"/>
      <c r="Z67" s="133"/>
      <c r="AA67" s="133"/>
      <c r="AB67" s="133"/>
      <c r="AC67" s="133"/>
      <c r="AD67" s="133"/>
      <c r="AE67" s="133"/>
      <c r="AF67" s="133"/>
      <c r="AG67" s="133" t="s">
        <v>103</v>
      </c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</row>
    <row r="68" spans="1:60" x14ac:dyDescent="0.2">
      <c r="A68" s="136"/>
      <c r="B68" s="137"/>
      <c r="C68" s="166" t="s">
        <v>186</v>
      </c>
      <c r="D68" s="140"/>
      <c r="E68" s="141">
        <v>2.0724</v>
      </c>
      <c r="F68" s="139"/>
      <c r="G68" s="139"/>
      <c r="H68" s="139"/>
      <c r="I68" s="139"/>
      <c r="J68" s="139"/>
      <c r="K68" s="139"/>
      <c r="L68" s="139"/>
      <c r="M68" s="139"/>
      <c r="N68" s="138"/>
      <c r="O68" s="138"/>
      <c r="P68" s="138"/>
      <c r="Q68" s="138"/>
      <c r="R68" s="139"/>
      <c r="S68" s="139"/>
      <c r="T68" s="139"/>
      <c r="U68" s="139"/>
      <c r="V68" s="139"/>
      <c r="W68" s="139"/>
      <c r="X68" s="139"/>
      <c r="Y68" s="133"/>
      <c r="Z68" s="133"/>
      <c r="AA68" s="133"/>
      <c r="AB68" s="133"/>
      <c r="AC68" s="133"/>
      <c r="AD68" s="133"/>
      <c r="AE68" s="133"/>
      <c r="AF68" s="133"/>
      <c r="AG68" s="133" t="s">
        <v>105</v>
      </c>
      <c r="AH68" s="133">
        <v>0</v>
      </c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x14ac:dyDescent="0.2">
      <c r="A69" s="136"/>
      <c r="B69" s="137"/>
      <c r="C69" s="166" t="s">
        <v>187</v>
      </c>
      <c r="D69" s="140"/>
      <c r="E69" s="141">
        <v>0.81640000000000001</v>
      </c>
      <c r="F69" s="139"/>
      <c r="G69" s="139"/>
      <c r="H69" s="139"/>
      <c r="I69" s="139"/>
      <c r="J69" s="139"/>
      <c r="K69" s="139"/>
      <c r="L69" s="139"/>
      <c r="M69" s="139"/>
      <c r="N69" s="138"/>
      <c r="O69" s="138"/>
      <c r="P69" s="138"/>
      <c r="Q69" s="138"/>
      <c r="R69" s="139"/>
      <c r="S69" s="139"/>
      <c r="T69" s="139"/>
      <c r="U69" s="139"/>
      <c r="V69" s="139"/>
      <c r="W69" s="139"/>
      <c r="X69" s="139"/>
      <c r="Y69" s="133"/>
      <c r="Z69" s="133"/>
      <c r="AA69" s="133"/>
      <c r="AB69" s="133"/>
      <c r="AC69" s="133"/>
      <c r="AD69" s="133"/>
      <c r="AE69" s="133"/>
      <c r="AF69" s="133"/>
      <c r="AG69" s="133" t="s">
        <v>105</v>
      </c>
      <c r="AH69" s="133">
        <v>0</v>
      </c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</row>
    <row r="70" spans="1:60" x14ac:dyDescent="0.2">
      <c r="A70" s="154">
        <v>23</v>
      </c>
      <c r="B70" s="155" t="s">
        <v>188</v>
      </c>
      <c r="C70" s="165" t="s">
        <v>189</v>
      </c>
      <c r="D70" s="156" t="s">
        <v>143</v>
      </c>
      <c r="E70" s="157">
        <v>4.7006399999999999</v>
      </c>
      <c r="F70" s="285">
        <v>0</v>
      </c>
      <c r="G70" s="158">
        <f>E70*F70</f>
        <v>0</v>
      </c>
      <c r="H70" s="139">
        <v>3700</v>
      </c>
      <c r="I70" s="139">
        <v>17392.367999999999</v>
      </c>
      <c r="J70" s="139">
        <v>0</v>
      </c>
      <c r="K70" s="139">
        <v>0</v>
      </c>
      <c r="L70" s="139">
        <v>21</v>
      </c>
      <c r="M70" s="139">
        <v>21044.767699999997</v>
      </c>
      <c r="N70" s="138">
        <v>1</v>
      </c>
      <c r="O70" s="138">
        <v>4.7006399999999999</v>
      </c>
      <c r="P70" s="138">
        <v>0</v>
      </c>
      <c r="Q70" s="138">
        <v>0</v>
      </c>
      <c r="R70" s="139" t="s">
        <v>144</v>
      </c>
      <c r="S70" s="139" t="s">
        <v>101</v>
      </c>
      <c r="T70" s="139" t="s">
        <v>190</v>
      </c>
      <c r="U70" s="139">
        <v>0</v>
      </c>
      <c r="V70" s="139">
        <v>0</v>
      </c>
      <c r="W70" s="139"/>
      <c r="X70" s="139" t="s">
        <v>145</v>
      </c>
      <c r="Y70" s="133"/>
      <c r="Z70" s="133"/>
      <c r="AA70" s="133"/>
      <c r="AB70" s="133"/>
      <c r="AC70" s="133"/>
      <c r="AD70" s="133"/>
      <c r="AE70" s="133"/>
      <c r="AF70" s="133"/>
      <c r="AG70" s="133" t="s">
        <v>146</v>
      </c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</row>
    <row r="71" spans="1:60" x14ac:dyDescent="0.2">
      <c r="A71" s="136"/>
      <c r="B71" s="137"/>
      <c r="C71" s="168" t="s">
        <v>147</v>
      </c>
      <c r="D71" s="142"/>
      <c r="E71" s="143"/>
      <c r="F71" s="139"/>
      <c r="G71" s="139"/>
      <c r="H71" s="139"/>
      <c r="I71" s="139"/>
      <c r="J71" s="139"/>
      <c r="K71" s="139"/>
      <c r="L71" s="139"/>
      <c r="M71" s="139"/>
      <c r="N71" s="138"/>
      <c r="O71" s="138"/>
      <c r="P71" s="138"/>
      <c r="Q71" s="138"/>
      <c r="R71" s="139"/>
      <c r="S71" s="139"/>
      <c r="T71" s="139"/>
      <c r="U71" s="139"/>
      <c r="V71" s="139"/>
      <c r="W71" s="139"/>
      <c r="X71" s="139"/>
      <c r="Y71" s="133"/>
      <c r="Z71" s="133"/>
      <c r="AA71" s="133"/>
      <c r="AB71" s="133"/>
      <c r="AC71" s="133"/>
      <c r="AD71" s="133"/>
      <c r="AE71" s="133"/>
      <c r="AF71" s="133"/>
      <c r="AG71" s="133" t="s">
        <v>105</v>
      </c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x14ac:dyDescent="0.2">
      <c r="A72" s="136"/>
      <c r="B72" s="137"/>
      <c r="C72" s="169" t="s">
        <v>191</v>
      </c>
      <c r="D72" s="142"/>
      <c r="E72" s="143">
        <v>18.433869999999999</v>
      </c>
      <c r="F72" s="139"/>
      <c r="G72" s="139"/>
      <c r="H72" s="139"/>
      <c r="I72" s="139"/>
      <c r="J72" s="139"/>
      <c r="K72" s="139"/>
      <c r="L72" s="139"/>
      <c r="M72" s="139"/>
      <c r="N72" s="138"/>
      <c r="O72" s="138"/>
      <c r="P72" s="138"/>
      <c r="Q72" s="138"/>
      <c r="R72" s="139"/>
      <c r="S72" s="139"/>
      <c r="T72" s="139"/>
      <c r="U72" s="139"/>
      <c r="V72" s="139"/>
      <c r="W72" s="139"/>
      <c r="X72" s="139"/>
      <c r="Y72" s="133"/>
      <c r="Z72" s="133"/>
      <c r="AA72" s="133"/>
      <c r="AB72" s="133"/>
      <c r="AC72" s="133"/>
      <c r="AD72" s="133"/>
      <c r="AE72" s="133"/>
      <c r="AF72" s="133"/>
      <c r="AG72" s="133" t="s">
        <v>105</v>
      </c>
      <c r="AH72" s="133">
        <v>2</v>
      </c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</row>
    <row r="73" spans="1:60" x14ac:dyDescent="0.2">
      <c r="A73" s="136"/>
      <c r="B73" s="137"/>
      <c r="C73" s="168" t="s">
        <v>154</v>
      </c>
      <c r="D73" s="142"/>
      <c r="E73" s="143"/>
      <c r="F73" s="139"/>
      <c r="G73" s="139"/>
      <c r="H73" s="139"/>
      <c r="I73" s="139"/>
      <c r="J73" s="139"/>
      <c r="K73" s="139"/>
      <c r="L73" s="139"/>
      <c r="M73" s="139"/>
      <c r="N73" s="138"/>
      <c r="O73" s="138"/>
      <c r="P73" s="138"/>
      <c r="Q73" s="138"/>
      <c r="R73" s="139"/>
      <c r="S73" s="139"/>
      <c r="T73" s="139"/>
      <c r="U73" s="139"/>
      <c r="V73" s="139"/>
      <c r="W73" s="139"/>
      <c r="X73" s="139"/>
      <c r="Y73" s="133"/>
      <c r="Z73" s="133"/>
      <c r="AA73" s="133"/>
      <c r="AB73" s="133"/>
      <c r="AC73" s="133"/>
      <c r="AD73" s="133"/>
      <c r="AE73" s="133"/>
      <c r="AF73" s="133"/>
      <c r="AG73" s="133" t="s">
        <v>105</v>
      </c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</row>
    <row r="74" spans="1:60" x14ac:dyDescent="0.2">
      <c r="A74" s="136"/>
      <c r="B74" s="137"/>
      <c r="C74" s="166" t="s">
        <v>192</v>
      </c>
      <c r="D74" s="140"/>
      <c r="E74" s="141">
        <v>4.7006399999999999</v>
      </c>
      <c r="F74" s="139"/>
      <c r="G74" s="139"/>
      <c r="H74" s="139"/>
      <c r="I74" s="139"/>
      <c r="J74" s="139"/>
      <c r="K74" s="139"/>
      <c r="L74" s="139"/>
      <c r="M74" s="139"/>
      <c r="N74" s="138"/>
      <c r="O74" s="138"/>
      <c r="P74" s="138"/>
      <c r="Q74" s="138"/>
      <c r="R74" s="139"/>
      <c r="S74" s="139"/>
      <c r="T74" s="139"/>
      <c r="U74" s="139"/>
      <c r="V74" s="139"/>
      <c r="W74" s="139"/>
      <c r="X74" s="139"/>
      <c r="Y74" s="133"/>
      <c r="Z74" s="133"/>
      <c r="AA74" s="133"/>
      <c r="AB74" s="133"/>
      <c r="AC74" s="133"/>
      <c r="AD74" s="133"/>
      <c r="AE74" s="133"/>
      <c r="AF74" s="133"/>
      <c r="AG74" s="133" t="s">
        <v>105</v>
      </c>
      <c r="AH74" s="133">
        <v>0</v>
      </c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x14ac:dyDescent="0.2">
      <c r="A75" s="148" t="s">
        <v>96</v>
      </c>
      <c r="B75" s="149" t="s">
        <v>58</v>
      </c>
      <c r="C75" s="164" t="s">
        <v>59</v>
      </c>
      <c r="D75" s="150"/>
      <c r="E75" s="151"/>
      <c r="F75" s="152"/>
      <c r="G75" s="153">
        <f>G76+G79+G81+G83</f>
        <v>0</v>
      </c>
      <c r="H75" s="147"/>
      <c r="I75" s="147">
        <v>27127.34</v>
      </c>
      <c r="J75" s="147"/>
      <c r="K75" s="147">
        <v>7404.31</v>
      </c>
      <c r="L75" s="147"/>
      <c r="M75" s="147"/>
      <c r="N75" s="146"/>
      <c r="O75" s="146"/>
      <c r="P75" s="146"/>
      <c r="Q75" s="146"/>
      <c r="R75" s="147"/>
      <c r="S75" s="147"/>
      <c r="T75" s="147"/>
      <c r="U75" s="147"/>
      <c r="V75" s="147"/>
      <c r="W75" s="147"/>
      <c r="X75" s="147"/>
      <c r="AG75" t="s">
        <v>97</v>
      </c>
    </row>
    <row r="76" spans="1:60" x14ac:dyDescent="0.2">
      <c r="A76" s="154">
        <v>24</v>
      </c>
      <c r="B76" s="155" t="s">
        <v>193</v>
      </c>
      <c r="C76" s="165" t="s">
        <v>194</v>
      </c>
      <c r="D76" s="156" t="s">
        <v>195</v>
      </c>
      <c r="E76" s="157">
        <v>21.145</v>
      </c>
      <c r="F76" s="285">
        <v>0</v>
      </c>
      <c r="G76" s="158">
        <f>E76*F76</f>
        <v>0</v>
      </c>
      <c r="H76" s="139">
        <v>172.44</v>
      </c>
      <c r="I76" s="139">
        <v>3646.2437999999997</v>
      </c>
      <c r="J76" s="139">
        <v>191.56</v>
      </c>
      <c r="K76" s="139">
        <v>4050.5362</v>
      </c>
      <c r="L76" s="139">
        <v>21</v>
      </c>
      <c r="M76" s="139">
        <v>9313.103799999999</v>
      </c>
      <c r="N76" s="138">
        <v>0.18806</v>
      </c>
      <c r="O76" s="138">
        <v>3.9765286999999998</v>
      </c>
      <c r="P76" s="138">
        <v>0</v>
      </c>
      <c r="Q76" s="138">
        <v>0</v>
      </c>
      <c r="R76" s="139"/>
      <c r="S76" s="139" t="s">
        <v>101</v>
      </c>
      <c r="T76" s="139" t="s">
        <v>101</v>
      </c>
      <c r="U76" s="139">
        <v>0.38661000000000001</v>
      </c>
      <c r="V76" s="139">
        <v>8.17486845</v>
      </c>
      <c r="W76" s="139"/>
      <c r="X76" s="139" t="s">
        <v>102</v>
      </c>
      <c r="Y76" s="133"/>
      <c r="Z76" s="133"/>
      <c r="AA76" s="133"/>
      <c r="AB76" s="133"/>
      <c r="AC76" s="133"/>
      <c r="AD76" s="133"/>
      <c r="AE76" s="133"/>
      <c r="AF76" s="133"/>
      <c r="AG76" s="133" t="s">
        <v>103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x14ac:dyDescent="0.2">
      <c r="A77" s="136"/>
      <c r="B77" s="137"/>
      <c r="C77" s="166" t="s">
        <v>196</v>
      </c>
      <c r="D77" s="140"/>
      <c r="E77" s="141">
        <v>12.86</v>
      </c>
      <c r="F77" s="139"/>
      <c r="G77" s="139"/>
      <c r="H77" s="139"/>
      <c r="I77" s="139"/>
      <c r="J77" s="139"/>
      <c r="K77" s="139"/>
      <c r="L77" s="139"/>
      <c r="M77" s="139"/>
      <c r="N77" s="138"/>
      <c r="O77" s="138"/>
      <c r="P77" s="138"/>
      <c r="Q77" s="138"/>
      <c r="R77" s="139"/>
      <c r="S77" s="139"/>
      <c r="T77" s="139"/>
      <c r="U77" s="139"/>
      <c r="V77" s="139"/>
      <c r="W77" s="139"/>
      <c r="X77" s="139"/>
      <c r="Y77" s="133"/>
      <c r="Z77" s="133"/>
      <c r="AA77" s="133"/>
      <c r="AB77" s="133"/>
      <c r="AC77" s="133"/>
      <c r="AD77" s="133"/>
      <c r="AE77" s="133"/>
      <c r="AF77" s="133"/>
      <c r="AG77" s="133" t="s">
        <v>105</v>
      </c>
      <c r="AH77" s="133">
        <v>0</v>
      </c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</row>
    <row r="78" spans="1:60" x14ac:dyDescent="0.2">
      <c r="A78" s="136"/>
      <c r="B78" s="137"/>
      <c r="C78" s="166" t="s">
        <v>197</v>
      </c>
      <c r="D78" s="140"/>
      <c r="E78" s="141">
        <v>8.2850000000000001</v>
      </c>
      <c r="F78" s="139"/>
      <c r="G78" s="139"/>
      <c r="H78" s="139"/>
      <c r="I78" s="139"/>
      <c r="J78" s="139"/>
      <c r="K78" s="139"/>
      <c r="L78" s="139"/>
      <c r="M78" s="139"/>
      <c r="N78" s="138"/>
      <c r="O78" s="138"/>
      <c r="P78" s="138"/>
      <c r="Q78" s="138"/>
      <c r="R78" s="139"/>
      <c r="S78" s="139"/>
      <c r="T78" s="139"/>
      <c r="U78" s="139"/>
      <c r="V78" s="139"/>
      <c r="W78" s="139"/>
      <c r="X78" s="139"/>
      <c r="Y78" s="133"/>
      <c r="Z78" s="133"/>
      <c r="AA78" s="133"/>
      <c r="AB78" s="133"/>
      <c r="AC78" s="133"/>
      <c r="AD78" s="133"/>
      <c r="AE78" s="133"/>
      <c r="AF78" s="133"/>
      <c r="AG78" s="133" t="s">
        <v>105</v>
      </c>
      <c r="AH78" s="133">
        <v>0</v>
      </c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x14ac:dyDescent="0.2">
      <c r="A79" s="154">
        <v>25</v>
      </c>
      <c r="B79" s="155" t="s">
        <v>198</v>
      </c>
      <c r="C79" s="165" t="s">
        <v>199</v>
      </c>
      <c r="D79" s="156" t="s">
        <v>135</v>
      </c>
      <c r="E79" s="157">
        <v>3.6454</v>
      </c>
      <c r="F79" s="285">
        <v>0</v>
      </c>
      <c r="G79" s="158">
        <f>E79*F79</f>
        <v>0</v>
      </c>
      <c r="H79" s="139">
        <v>0</v>
      </c>
      <c r="I79" s="139">
        <v>0</v>
      </c>
      <c r="J79" s="139">
        <v>920</v>
      </c>
      <c r="K79" s="139">
        <v>3353.768</v>
      </c>
      <c r="L79" s="139">
        <v>21</v>
      </c>
      <c r="M79" s="139">
        <v>4058.0616999999997</v>
      </c>
      <c r="N79" s="138">
        <v>0.31387999999999999</v>
      </c>
      <c r="O79" s="138">
        <v>1.1442181519999999</v>
      </c>
      <c r="P79" s="138">
        <v>0</v>
      </c>
      <c r="Q79" s="138">
        <v>0</v>
      </c>
      <c r="R79" s="139"/>
      <c r="S79" s="139" t="s">
        <v>200</v>
      </c>
      <c r="T79" s="139" t="s">
        <v>101</v>
      </c>
      <c r="U79" s="139">
        <v>1.1439999999999999</v>
      </c>
      <c r="V79" s="139">
        <v>4.1703375999999999</v>
      </c>
      <c r="W79" s="139"/>
      <c r="X79" s="139" t="s">
        <v>102</v>
      </c>
      <c r="Y79" s="133"/>
      <c r="Z79" s="133"/>
      <c r="AA79" s="133"/>
      <c r="AB79" s="133"/>
      <c r="AC79" s="133"/>
      <c r="AD79" s="133"/>
      <c r="AE79" s="133"/>
      <c r="AF79" s="133"/>
      <c r="AG79" s="133" t="s">
        <v>103</v>
      </c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</row>
    <row r="80" spans="1:60" x14ac:dyDescent="0.2">
      <c r="A80" s="136"/>
      <c r="B80" s="137"/>
      <c r="C80" s="166" t="s">
        <v>201</v>
      </c>
      <c r="D80" s="140"/>
      <c r="E80" s="141">
        <v>3.6454</v>
      </c>
      <c r="F80" s="139"/>
      <c r="G80" s="139"/>
      <c r="H80" s="139"/>
      <c r="I80" s="139"/>
      <c r="J80" s="139"/>
      <c r="K80" s="139"/>
      <c r="L80" s="139"/>
      <c r="M80" s="139"/>
      <c r="N80" s="138"/>
      <c r="O80" s="138"/>
      <c r="P80" s="138"/>
      <c r="Q80" s="138"/>
      <c r="R80" s="139"/>
      <c r="S80" s="139"/>
      <c r="T80" s="139"/>
      <c r="U80" s="139"/>
      <c r="V80" s="139"/>
      <c r="W80" s="139"/>
      <c r="X80" s="139"/>
      <c r="Y80" s="133"/>
      <c r="Z80" s="133"/>
      <c r="AA80" s="133"/>
      <c r="AB80" s="133"/>
      <c r="AC80" s="133"/>
      <c r="AD80" s="133"/>
      <c r="AE80" s="133"/>
      <c r="AF80" s="133"/>
      <c r="AG80" s="133" t="s">
        <v>105</v>
      </c>
      <c r="AH80" s="133">
        <v>0</v>
      </c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x14ac:dyDescent="0.2">
      <c r="A81" s="154">
        <v>26</v>
      </c>
      <c r="B81" s="155" t="s">
        <v>202</v>
      </c>
      <c r="C81" s="165" t="s">
        <v>203</v>
      </c>
      <c r="D81" s="156" t="s">
        <v>143</v>
      </c>
      <c r="E81" s="157">
        <v>1.48732</v>
      </c>
      <c r="F81" s="285">
        <v>0</v>
      </c>
      <c r="G81" s="158">
        <f>E81*F81</f>
        <v>0</v>
      </c>
      <c r="H81" s="139">
        <v>3450</v>
      </c>
      <c r="I81" s="139">
        <v>5131.2539999999999</v>
      </c>
      <c r="J81" s="139">
        <v>0</v>
      </c>
      <c r="K81" s="139">
        <v>0</v>
      </c>
      <c r="L81" s="139">
        <v>21</v>
      </c>
      <c r="M81" s="139">
        <v>6208.8125</v>
      </c>
      <c r="N81" s="138">
        <v>1</v>
      </c>
      <c r="O81" s="138">
        <v>1.48732</v>
      </c>
      <c r="P81" s="138">
        <v>0</v>
      </c>
      <c r="Q81" s="138">
        <v>0</v>
      </c>
      <c r="R81" s="139" t="s">
        <v>144</v>
      </c>
      <c r="S81" s="139" t="s">
        <v>101</v>
      </c>
      <c r="T81" s="139" t="s">
        <v>190</v>
      </c>
      <c r="U81" s="139">
        <v>0</v>
      </c>
      <c r="V81" s="139">
        <v>0</v>
      </c>
      <c r="W81" s="139"/>
      <c r="X81" s="139" t="s">
        <v>145</v>
      </c>
      <c r="Y81" s="133"/>
      <c r="Z81" s="133"/>
      <c r="AA81" s="133"/>
      <c r="AB81" s="133"/>
      <c r="AC81" s="133"/>
      <c r="AD81" s="133"/>
      <c r="AE81" s="133"/>
      <c r="AF81" s="133"/>
      <c r="AG81" s="133" t="s">
        <v>146</v>
      </c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</row>
    <row r="82" spans="1:60" x14ac:dyDescent="0.2">
      <c r="A82" s="136"/>
      <c r="B82" s="137"/>
      <c r="C82" s="166" t="s">
        <v>204</v>
      </c>
      <c r="D82" s="140"/>
      <c r="E82" s="141">
        <v>1.48732</v>
      </c>
      <c r="F82" s="139"/>
      <c r="G82" s="139"/>
      <c r="H82" s="139"/>
      <c r="I82" s="139"/>
      <c r="J82" s="139"/>
      <c r="K82" s="139"/>
      <c r="L82" s="139"/>
      <c r="M82" s="139"/>
      <c r="N82" s="138"/>
      <c r="O82" s="138"/>
      <c r="P82" s="138"/>
      <c r="Q82" s="138"/>
      <c r="R82" s="139"/>
      <c r="S82" s="139"/>
      <c r="T82" s="139"/>
      <c r="U82" s="139"/>
      <c r="V82" s="139"/>
      <c r="W82" s="139"/>
      <c r="X82" s="139"/>
      <c r="Y82" s="133"/>
      <c r="Z82" s="133"/>
      <c r="AA82" s="133"/>
      <c r="AB82" s="133"/>
      <c r="AC82" s="133"/>
      <c r="AD82" s="133"/>
      <c r="AE82" s="133"/>
      <c r="AF82" s="133"/>
      <c r="AG82" s="133" t="s">
        <v>105</v>
      </c>
      <c r="AH82" s="133">
        <v>0</v>
      </c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x14ac:dyDescent="0.2">
      <c r="A83" s="154">
        <v>27</v>
      </c>
      <c r="B83" s="155" t="s">
        <v>205</v>
      </c>
      <c r="C83" s="165" t="s">
        <v>206</v>
      </c>
      <c r="D83" s="156" t="s">
        <v>195</v>
      </c>
      <c r="E83" s="157">
        <v>21.715800000000002</v>
      </c>
      <c r="F83" s="285">
        <v>0</v>
      </c>
      <c r="G83" s="158">
        <f>E83*F83</f>
        <v>0</v>
      </c>
      <c r="H83" s="139">
        <v>845</v>
      </c>
      <c r="I83" s="139">
        <v>18349.851000000002</v>
      </c>
      <c r="J83" s="139">
        <v>0</v>
      </c>
      <c r="K83" s="139">
        <v>0</v>
      </c>
      <c r="L83" s="139">
        <v>21</v>
      </c>
      <c r="M83" s="139">
        <v>22203.318499999998</v>
      </c>
      <c r="N83" s="138">
        <v>0.104</v>
      </c>
      <c r="O83" s="138">
        <v>2.2584431999999999</v>
      </c>
      <c r="P83" s="138">
        <v>0</v>
      </c>
      <c r="Q83" s="138">
        <v>0</v>
      </c>
      <c r="R83" s="139" t="s">
        <v>144</v>
      </c>
      <c r="S83" s="139" t="s">
        <v>101</v>
      </c>
      <c r="T83" s="139" t="s">
        <v>101</v>
      </c>
      <c r="U83" s="139">
        <v>0</v>
      </c>
      <c r="V83" s="139">
        <v>0</v>
      </c>
      <c r="W83" s="139"/>
      <c r="X83" s="139" t="s">
        <v>145</v>
      </c>
      <c r="Y83" s="133"/>
      <c r="Z83" s="133"/>
      <c r="AA83" s="133"/>
      <c r="AB83" s="133"/>
      <c r="AC83" s="133"/>
      <c r="AD83" s="133"/>
      <c r="AE83" s="133"/>
      <c r="AF83" s="133"/>
      <c r="AG83" s="133" t="s">
        <v>146</v>
      </c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</row>
    <row r="84" spans="1:60" x14ac:dyDescent="0.2">
      <c r="A84" s="136"/>
      <c r="B84" s="137"/>
      <c r="C84" s="166" t="s">
        <v>207</v>
      </c>
      <c r="D84" s="140"/>
      <c r="E84" s="141">
        <v>21.715800000000002</v>
      </c>
      <c r="F84" s="139"/>
      <c r="G84" s="139"/>
      <c r="H84" s="139"/>
      <c r="I84" s="139"/>
      <c r="J84" s="139"/>
      <c r="K84" s="139"/>
      <c r="L84" s="139"/>
      <c r="M84" s="139"/>
      <c r="N84" s="138"/>
      <c r="O84" s="138"/>
      <c r="P84" s="138"/>
      <c r="Q84" s="138"/>
      <c r="R84" s="139"/>
      <c r="S84" s="139"/>
      <c r="T84" s="139"/>
      <c r="U84" s="139"/>
      <c r="V84" s="139"/>
      <c r="W84" s="139"/>
      <c r="X84" s="139"/>
      <c r="Y84" s="133"/>
      <c r="Z84" s="133"/>
      <c r="AA84" s="133"/>
      <c r="AB84" s="133"/>
      <c r="AC84" s="133"/>
      <c r="AD84" s="133"/>
      <c r="AE84" s="133"/>
      <c r="AF84" s="133"/>
      <c r="AG84" s="133" t="s">
        <v>105</v>
      </c>
      <c r="AH84" s="133">
        <v>0</v>
      </c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x14ac:dyDescent="0.2">
      <c r="A85" s="148" t="s">
        <v>96</v>
      </c>
      <c r="B85" s="149" t="s">
        <v>60</v>
      </c>
      <c r="C85" s="164" t="s">
        <v>61</v>
      </c>
      <c r="D85" s="150"/>
      <c r="E85" s="151"/>
      <c r="F85" s="152"/>
      <c r="G85" s="153">
        <f>G86+G88</f>
        <v>0</v>
      </c>
      <c r="H85" s="147"/>
      <c r="I85" s="147">
        <v>0</v>
      </c>
      <c r="J85" s="147"/>
      <c r="K85" s="147">
        <v>18951.28</v>
      </c>
      <c r="L85" s="147"/>
      <c r="M85" s="147"/>
      <c r="N85" s="146"/>
      <c r="O85" s="146"/>
      <c r="P85" s="146"/>
      <c r="Q85" s="146"/>
      <c r="R85" s="147"/>
      <c r="S85" s="147"/>
      <c r="T85" s="147"/>
      <c r="U85" s="147"/>
      <c r="V85" s="147"/>
      <c r="W85" s="147"/>
      <c r="X85" s="147"/>
      <c r="AG85" t="s">
        <v>97</v>
      </c>
    </row>
    <row r="86" spans="1:60" ht="22.5" x14ac:dyDescent="0.2">
      <c r="A86" s="154">
        <v>28</v>
      </c>
      <c r="B86" s="155" t="s">
        <v>208</v>
      </c>
      <c r="C86" s="165" t="s">
        <v>209</v>
      </c>
      <c r="D86" s="156" t="s">
        <v>135</v>
      </c>
      <c r="E86" s="157">
        <v>22.813700000000001</v>
      </c>
      <c r="F86" s="285">
        <v>0</v>
      </c>
      <c r="G86" s="158">
        <f>E86*F86</f>
        <v>0</v>
      </c>
      <c r="H86" s="139">
        <v>0</v>
      </c>
      <c r="I86" s="139">
        <v>0</v>
      </c>
      <c r="J86" s="139">
        <v>771</v>
      </c>
      <c r="K86" s="139">
        <v>17589.362700000001</v>
      </c>
      <c r="L86" s="139">
        <v>21</v>
      </c>
      <c r="M86" s="139">
        <v>21283.125599999999</v>
      </c>
      <c r="N86" s="138">
        <v>0</v>
      </c>
      <c r="O86" s="138">
        <v>0</v>
      </c>
      <c r="P86" s="138">
        <v>1.2969999999999999</v>
      </c>
      <c r="Q86" s="138">
        <v>29.5893689</v>
      </c>
      <c r="R86" s="139"/>
      <c r="S86" s="139" t="s">
        <v>101</v>
      </c>
      <c r="T86" s="139" t="s">
        <v>101</v>
      </c>
      <c r="U86" s="139">
        <v>1.3779999999999999</v>
      </c>
      <c r="V86" s="139">
        <v>31.437278599999999</v>
      </c>
      <c r="W86" s="139"/>
      <c r="X86" s="139" t="s">
        <v>136</v>
      </c>
      <c r="Y86" s="133"/>
      <c r="Z86" s="133"/>
      <c r="AA86" s="133"/>
      <c r="AB86" s="133"/>
      <c r="AC86" s="133"/>
      <c r="AD86" s="133"/>
      <c r="AE86" s="133"/>
      <c r="AF86" s="133"/>
      <c r="AG86" s="133" t="s">
        <v>137</v>
      </c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x14ac:dyDescent="0.2">
      <c r="A87" s="136"/>
      <c r="B87" s="137"/>
      <c r="C87" s="166" t="s">
        <v>210</v>
      </c>
      <c r="D87" s="140"/>
      <c r="E87" s="141">
        <v>22.813700000000001</v>
      </c>
      <c r="F87" s="139"/>
      <c r="G87" s="139"/>
      <c r="H87" s="139"/>
      <c r="I87" s="139"/>
      <c r="J87" s="139"/>
      <c r="K87" s="139"/>
      <c r="L87" s="139"/>
      <c r="M87" s="139"/>
      <c r="N87" s="138"/>
      <c r="O87" s="138"/>
      <c r="P87" s="138"/>
      <c r="Q87" s="138"/>
      <c r="R87" s="139"/>
      <c r="S87" s="139"/>
      <c r="T87" s="139"/>
      <c r="U87" s="139"/>
      <c r="V87" s="139"/>
      <c r="W87" s="139"/>
      <c r="X87" s="139"/>
      <c r="Y87" s="133"/>
      <c r="Z87" s="133"/>
      <c r="AA87" s="133"/>
      <c r="AB87" s="133"/>
      <c r="AC87" s="133"/>
      <c r="AD87" s="133"/>
      <c r="AE87" s="133"/>
      <c r="AF87" s="133"/>
      <c r="AG87" s="133" t="s">
        <v>105</v>
      </c>
      <c r="AH87" s="133">
        <v>0</v>
      </c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</row>
    <row r="88" spans="1:60" x14ac:dyDescent="0.2">
      <c r="A88" s="154">
        <v>29</v>
      </c>
      <c r="B88" s="155" t="s">
        <v>211</v>
      </c>
      <c r="C88" s="165" t="s">
        <v>212</v>
      </c>
      <c r="D88" s="156" t="s">
        <v>195</v>
      </c>
      <c r="E88" s="157">
        <v>12.16</v>
      </c>
      <c r="F88" s="285">
        <v>0</v>
      </c>
      <c r="G88" s="158">
        <f>E88*F88</f>
        <v>0</v>
      </c>
      <c r="H88" s="139">
        <v>0</v>
      </c>
      <c r="I88" s="139">
        <v>0</v>
      </c>
      <c r="J88" s="139">
        <v>112</v>
      </c>
      <c r="K88" s="139">
        <v>1361.92</v>
      </c>
      <c r="L88" s="139">
        <v>21</v>
      </c>
      <c r="M88" s="139">
        <v>1647.9232</v>
      </c>
      <c r="N88" s="138">
        <v>0</v>
      </c>
      <c r="O88" s="138">
        <v>0</v>
      </c>
      <c r="P88" s="138">
        <v>0.22</v>
      </c>
      <c r="Q88" s="138">
        <v>2.6752000000000002</v>
      </c>
      <c r="R88" s="139"/>
      <c r="S88" s="139" t="s">
        <v>101</v>
      </c>
      <c r="T88" s="139" t="s">
        <v>101</v>
      </c>
      <c r="U88" s="139">
        <v>0</v>
      </c>
      <c r="V88" s="139">
        <v>0</v>
      </c>
      <c r="W88" s="139"/>
      <c r="X88" s="139" t="s">
        <v>213</v>
      </c>
      <c r="Y88" s="133"/>
      <c r="Z88" s="133"/>
      <c r="AA88" s="133"/>
      <c r="AB88" s="133"/>
      <c r="AC88" s="133"/>
      <c r="AD88" s="133"/>
      <c r="AE88" s="133"/>
      <c r="AF88" s="133"/>
      <c r="AG88" s="133" t="s">
        <v>214</v>
      </c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</row>
    <row r="89" spans="1:60" x14ac:dyDescent="0.2">
      <c r="A89" s="136"/>
      <c r="B89" s="137"/>
      <c r="C89" s="166" t="s">
        <v>215</v>
      </c>
      <c r="D89" s="140"/>
      <c r="E89" s="141">
        <v>12.16</v>
      </c>
      <c r="F89" s="139"/>
      <c r="G89" s="139"/>
      <c r="H89" s="139"/>
      <c r="I89" s="139"/>
      <c r="J89" s="139"/>
      <c r="K89" s="139"/>
      <c r="L89" s="139"/>
      <c r="M89" s="139"/>
      <c r="N89" s="138"/>
      <c r="O89" s="138"/>
      <c r="P89" s="138"/>
      <c r="Q89" s="138"/>
      <c r="R89" s="139"/>
      <c r="S89" s="139"/>
      <c r="T89" s="139"/>
      <c r="U89" s="139"/>
      <c r="V89" s="139"/>
      <c r="W89" s="139"/>
      <c r="X89" s="139"/>
      <c r="Y89" s="133"/>
      <c r="Z89" s="133"/>
      <c r="AA89" s="133"/>
      <c r="AB89" s="133"/>
      <c r="AC89" s="133"/>
      <c r="AD89" s="133"/>
      <c r="AE89" s="133"/>
      <c r="AF89" s="133"/>
      <c r="AG89" s="133" t="s">
        <v>105</v>
      </c>
      <c r="AH89" s="133">
        <v>0</v>
      </c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x14ac:dyDescent="0.2">
      <c r="A90" s="148" t="s">
        <v>96</v>
      </c>
      <c r="B90" s="149" t="s">
        <v>62</v>
      </c>
      <c r="C90" s="164" t="s">
        <v>63</v>
      </c>
      <c r="D90" s="150"/>
      <c r="E90" s="151"/>
      <c r="F90" s="152"/>
      <c r="G90" s="153">
        <f>G91</f>
        <v>0</v>
      </c>
      <c r="H90" s="147"/>
      <c r="I90" s="147">
        <v>0</v>
      </c>
      <c r="J90" s="147"/>
      <c r="K90" s="147">
        <v>13003.21</v>
      </c>
      <c r="L90" s="147"/>
      <c r="M90" s="147"/>
      <c r="N90" s="146"/>
      <c r="O90" s="146"/>
      <c r="P90" s="146"/>
      <c r="Q90" s="146"/>
      <c r="R90" s="147"/>
      <c r="S90" s="147"/>
      <c r="T90" s="147"/>
      <c r="U90" s="147"/>
      <c r="V90" s="147"/>
      <c r="W90" s="147"/>
      <c r="X90" s="147"/>
      <c r="AG90" t="s">
        <v>97</v>
      </c>
    </row>
    <row r="91" spans="1:60" x14ac:dyDescent="0.2">
      <c r="A91" s="159">
        <v>30</v>
      </c>
      <c r="B91" s="160" t="s">
        <v>216</v>
      </c>
      <c r="C91" s="167" t="s">
        <v>217</v>
      </c>
      <c r="D91" s="161" t="s">
        <v>143</v>
      </c>
      <c r="E91" s="162">
        <v>55.215350000000001</v>
      </c>
      <c r="F91" s="284">
        <v>0</v>
      </c>
      <c r="G91" s="163">
        <f>E91*F91</f>
        <v>0</v>
      </c>
      <c r="H91" s="139">
        <v>0</v>
      </c>
      <c r="I91" s="139">
        <v>0</v>
      </c>
      <c r="J91" s="139">
        <v>235.5</v>
      </c>
      <c r="K91" s="139">
        <v>13003.214925</v>
      </c>
      <c r="L91" s="139">
        <v>21</v>
      </c>
      <c r="M91" s="139">
        <v>15733.884099999999</v>
      </c>
      <c r="N91" s="138">
        <v>0</v>
      </c>
      <c r="O91" s="138">
        <v>0</v>
      </c>
      <c r="P91" s="138">
        <v>0</v>
      </c>
      <c r="Q91" s="138">
        <v>0</v>
      </c>
      <c r="R91" s="139"/>
      <c r="S91" s="139" t="s">
        <v>101</v>
      </c>
      <c r="T91" s="139" t="s">
        <v>101</v>
      </c>
      <c r="U91" s="139">
        <v>0.39</v>
      </c>
      <c r="V91" s="139">
        <v>21.533986500000001</v>
      </c>
      <c r="W91" s="139"/>
      <c r="X91" s="139" t="s">
        <v>218</v>
      </c>
      <c r="Y91" s="133"/>
      <c r="Z91" s="133"/>
      <c r="AA91" s="133"/>
      <c r="AB91" s="133"/>
      <c r="AC91" s="133"/>
      <c r="AD91" s="133"/>
      <c r="AE91" s="133"/>
      <c r="AF91" s="133"/>
      <c r="AG91" s="133" t="s">
        <v>219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x14ac:dyDescent="0.2">
      <c r="A92" s="148" t="s">
        <v>96</v>
      </c>
      <c r="B92" s="149" t="s">
        <v>64</v>
      </c>
      <c r="C92" s="164" t="s">
        <v>65</v>
      </c>
      <c r="D92" s="150"/>
      <c r="E92" s="151"/>
      <c r="F92" s="152"/>
      <c r="G92" s="153">
        <f>G93</f>
        <v>0</v>
      </c>
      <c r="H92" s="147"/>
      <c r="I92" s="147">
        <v>0</v>
      </c>
      <c r="J92" s="147"/>
      <c r="K92" s="147">
        <v>0</v>
      </c>
      <c r="L92" s="147"/>
      <c r="M92" s="147"/>
      <c r="N92" s="146"/>
      <c r="O92" s="146"/>
      <c r="P92" s="146"/>
      <c r="Q92" s="146"/>
      <c r="R92" s="147"/>
      <c r="S92" s="147"/>
      <c r="T92" s="147"/>
      <c r="U92" s="147"/>
      <c r="V92" s="147"/>
      <c r="W92" s="147"/>
      <c r="X92" s="147"/>
      <c r="AG92" t="s">
        <v>97</v>
      </c>
    </row>
    <row r="93" spans="1:60" x14ac:dyDescent="0.2">
      <c r="A93" s="159">
        <v>31</v>
      </c>
      <c r="B93" s="160" t="s">
        <v>220</v>
      </c>
      <c r="C93" s="167" t="s">
        <v>221</v>
      </c>
      <c r="D93" s="161" t="s">
        <v>222</v>
      </c>
      <c r="E93" s="162">
        <v>1</v>
      </c>
      <c r="F93" s="284">
        <v>0</v>
      </c>
      <c r="G93" s="163">
        <f>E93*F93</f>
        <v>0</v>
      </c>
      <c r="H93" s="139">
        <v>0</v>
      </c>
      <c r="I93" s="139">
        <v>0</v>
      </c>
      <c r="J93" s="139">
        <v>0</v>
      </c>
      <c r="K93" s="139">
        <v>0</v>
      </c>
      <c r="L93" s="139">
        <v>21</v>
      </c>
      <c r="M93" s="139">
        <v>0</v>
      </c>
      <c r="N93" s="138">
        <v>0</v>
      </c>
      <c r="O93" s="138">
        <v>0</v>
      </c>
      <c r="P93" s="138">
        <v>0</v>
      </c>
      <c r="Q93" s="138">
        <v>0</v>
      </c>
      <c r="R93" s="139"/>
      <c r="S93" s="139" t="s">
        <v>200</v>
      </c>
      <c r="T93" s="139" t="s">
        <v>190</v>
      </c>
      <c r="U93" s="139">
        <v>0</v>
      </c>
      <c r="V93" s="139">
        <v>0</v>
      </c>
      <c r="W93" s="139"/>
      <c r="X93" s="139" t="s">
        <v>102</v>
      </c>
      <c r="Y93" s="133"/>
      <c r="Z93" s="133"/>
      <c r="AA93" s="133"/>
      <c r="AB93" s="133"/>
      <c r="AC93" s="133"/>
      <c r="AD93" s="133"/>
      <c r="AE93" s="133"/>
      <c r="AF93" s="133"/>
      <c r="AG93" s="133" t="s">
        <v>103</v>
      </c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x14ac:dyDescent="0.2">
      <c r="A94" s="148" t="s">
        <v>96</v>
      </c>
      <c r="B94" s="149" t="s">
        <v>66</v>
      </c>
      <c r="C94" s="164" t="s">
        <v>67</v>
      </c>
      <c r="D94" s="150"/>
      <c r="E94" s="151"/>
      <c r="F94" s="152"/>
      <c r="G94" s="153">
        <f>G95+G96+G98+G99+G100</f>
        <v>0</v>
      </c>
      <c r="H94" s="147"/>
      <c r="I94" s="147">
        <v>0</v>
      </c>
      <c r="J94" s="147"/>
      <c r="K94" s="147">
        <v>71753.179999999993</v>
      </c>
      <c r="L94" s="147"/>
      <c r="M94" s="147"/>
      <c r="N94" s="146"/>
      <c r="O94" s="146"/>
      <c r="P94" s="146"/>
      <c r="Q94" s="146"/>
      <c r="R94" s="147"/>
      <c r="S94" s="147"/>
      <c r="T94" s="147"/>
      <c r="U94" s="147"/>
      <c r="V94" s="147"/>
      <c r="W94" s="147"/>
      <c r="X94" s="147"/>
      <c r="AG94" t="s">
        <v>97</v>
      </c>
    </row>
    <row r="95" spans="1:60" x14ac:dyDescent="0.2">
      <c r="A95" s="159">
        <v>32</v>
      </c>
      <c r="B95" s="160" t="s">
        <v>223</v>
      </c>
      <c r="C95" s="167" t="s">
        <v>224</v>
      </c>
      <c r="D95" s="161" t="s">
        <v>143</v>
      </c>
      <c r="E95" s="162">
        <v>32.264569999999999</v>
      </c>
      <c r="F95" s="284">
        <v>0</v>
      </c>
      <c r="G95" s="163">
        <f>E95*F95</f>
        <v>0</v>
      </c>
      <c r="H95" s="139">
        <v>0</v>
      </c>
      <c r="I95" s="139">
        <v>0</v>
      </c>
      <c r="J95" s="139">
        <v>46.1</v>
      </c>
      <c r="K95" s="139">
        <v>1487.396677</v>
      </c>
      <c r="L95" s="139">
        <v>21</v>
      </c>
      <c r="M95" s="139">
        <v>1799.7540000000001</v>
      </c>
      <c r="N95" s="138">
        <v>0</v>
      </c>
      <c r="O95" s="138">
        <v>0</v>
      </c>
      <c r="P95" s="138">
        <v>0</v>
      </c>
      <c r="Q95" s="138">
        <v>0</v>
      </c>
      <c r="R95" s="139"/>
      <c r="S95" s="139" t="s">
        <v>101</v>
      </c>
      <c r="T95" s="139" t="s">
        <v>101</v>
      </c>
      <c r="U95" s="139">
        <v>0.01</v>
      </c>
      <c r="V95" s="139">
        <v>0.32264569999999998</v>
      </c>
      <c r="W95" s="139"/>
      <c r="X95" s="139" t="s">
        <v>102</v>
      </c>
      <c r="Y95" s="133"/>
      <c r="Z95" s="133"/>
      <c r="AA95" s="133"/>
      <c r="AB95" s="133"/>
      <c r="AC95" s="133"/>
      <c r="AD95" s="133"/>
      <c r="AE95" s="133"/>
      <c r="AF95" s="133"/>
      <c r="AG95" s="133" t="s">
        <v>103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x14ac:dyDescent="0.2">
      <c r="A96" s="154">
        <v>33</v>
      </c>
      <c r="B96" s="155" t="s">
        <v>225</v>
      </c>
      <c r="C96" s="165" t="s">
        <v>226</v>
      </c>
      <c r="D96" s="156" t="s">
        <v>143</v>
      </c>
      <c r="E96" s="157">
        <v>613.02683000000002</v>
      </c>
      <c r="F96" s="285">
        <v>0</v>
      </c>
      <c r="G96" s="158">
        <f>E96*F96</f>
        <v>0</v>
      </c>
      <c r="H96" s="139">
        <v>0</v>
      </c>
      <c r="I96" s="139">
        <v>0</v>
      </c>
      <c r="J96" s="139">
        <v>11.7</v>
      </c>
      <c r="K96" s="139">
        <v>7172.4139109999996</v>
      </c>
      <c r="L96" s="139">
        <v>21</v>
      </c>
      <c r="M96" s="139">
        <v>8678.6160999999993</v>
      </c>
      <c r="N96" s="138">
        <v>0</v>
      </c>
      <c r="O96" s="138">
        <v>0</v>
      </c>
      <c r="P96" s="138">
        <v>0</v>
      </c>
      <c r="Q96" s="138">
        <v>0</v>
      </c>
      <c r="R96" s="139"/>
      <c r="S96" s="139" t="s">
        <v>101</v>
      </c>
      <c r="T96" s="139" t="s">
        <v>101</v>
      </c>
      <c r="U96" s="139">
        <v>0</v>
      </c>
      <c r="V96" s="139">
        <v>0</v>
      </c>
      <c r="W96" s="139"/>
      <c r="X96" s="139" t="s">
        <v>102</v>
      </c>
      <c r="Y96" s="133"/>
      <c r="Z96" s="133"/>
      <c r="AA96" s="133"/>
      <c r="AB96" s="133"/>
      <c r="AC96" s="133"/>
      <c r="AD96" s="133"/>
      <c r="AE96" s="133"/>
      <c r="AF96" s="133"/>
      <c r="AG96" s="133" t="s">
        <v>103</v>
      </c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x14ac:dyDescent="0.2">
      <c r="A97" s="136"/>
      <c r="B97" s="137"/>
      <c r="C97" s="166" t="s">
        <v>227</v>
      </c>
      <c r="D97" s="140"/>
      <c r="E97" s="141">
        <v>613.02683000000002</v>
      </c>
      <c r="F97" s="139"/>
      <c r="G97" s="139"/>
      <c r="H97" s="139"/>
      <c r="I97" s="139"/>
      <c r="J97" s="139"/>
      <c r="K97" s="139"/>
      <c r="L97" s="139"/>
      <c r="M97" s="139"/>
      <c r="N97" s="138"/>
      <c r="O97" s="138"/>
      <c r="P97" s="138"/>
      <c r="Q97" s="138"/>
      <c r="R97" s="139"/>
      <c r="S97" s="139"/>
      <c r="T97" s="139"/>
      <c r="U97" s="139"/>
      <c r="V97" s="139"/>
      <c r="W97" s="139"/>
      <c r="X97" s="139"/>
      <c r="Y97" s="133"/>
      <c r="Z97" s="133"/>
      <c r="AA97" s="133"/>
      <c r="AB97" s="133"/>
      <c r="AC97" s="133"/>
      <c r="AD97" s="133"/>
      <c r="AE97" s="133"/>
      <c r="AF97" s="133"/>
      <c r="AG97" s="133" t="s">
        <v>105</v>
      </c>
      <c r="AH97" s="133">
        <v>0</v>
      </c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</row>
    <row r="98" spans="1:60" x14ac:dyDescent="0.2">
      <c r="A98" s="159">
        <v>34</v>
      </c>
      <c r="B98" s="160" t="s">
        <v>228</v>
      </c>
      <c r="C98" s="167" t="s">
        <v>229</v>
      </c>
      <c r="D98" s="161" t="s">
        <v>143</v>
      </c>
      <c r="E98" s="162">
        <v>32.264569999999999</v>
      </c>
      <c r="F98" s="284">
        <v>0</v>
      </c>
      <c r="G98" s="163">
        <f>E98*F98</f>
        <v>0</v>
      </c>
      <c r="H98" s="139">
        <v>0</v>
      </c>
      <c r="I98" s="139">
        <v>0</v>
      </c>
      <c r="J98" s="139">
        <v>139</v>
      </c>
      <c r="K98" s="139">
        <v>4484.7752300000002</v>
      </c>
      <c r="L98" s="139">
        <v>21</v>
      </c>
      <c r="M98" s="139">
        <v>5426.5837999999994</v>
      </c>
      <c r="N98" s="138">
        <v>0</v>
      </c>
      <c r="O98" s="138">
        <v>0</v>
      </c>
      <c r="P98" s="138">
        <v>0</v>
      </c>
      <c r="Q98" s="138">
        <v>0</v>
      </c>
      <c r="R98" s="139"/>
      <c r="S98" s="139" t="s">
        <v>101</v>
      </c>
      <c r="T98" s="139" t="s">
        <v>101</v>
      </c>
      <c r="U98" s="139">
        <v>9.9000000000000005E-2</v>
      </c>
      <c r="V98" s="139">
        <v>3.1941924300000002</v>
      </c>
      <c r="W98" s="139"/>
      <c r="X98" s="139" t="s">
        <v>102</v>
      </c>
      <c r="Y98" s="133"/>
      <c r="Z98" s="133"/>
      <c r="AA98" s="133"/>
      <c r="AB98" s="133"/>
      <c r="AC98" s="133"/>
      <c r="AD98" s="133"/>
      <c r="AE98" s="133"/>
      <c r="AF98" s="133"/>
      <c r="AG98" s="133" t="s">
        <v>103</v>
      </c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</row>
    <row r="99" spans="1:60" x14ac:dyDescent="0.2">
      <c r="A99" s="159">
        <v>35</v>
      </c>
      <c r="B99" s="160" t="s">
        <v>230</v>
      </c>
      <c r="C99" s="167" t="s">
        <v>231</v>
      </c>
      <c r="D99" s="161" t="s">
        <v>143</v>
      </c>
      <c r="E99" s="162">
        <v>32.264569999999999</v>
      </c>
      <c r="F99" s="284">
        <v>0</v>
      </c>
      <c r="G99" s="163">
        <f>E99*F99</f>
        <v>0</v>
      </c>
      <c r="H99" s="139">
        <v>0</v>
      </c>
      <c r="I99" s="139">
        <v>0</v>
      </c>
      <c r="J99" s="139">
        <v>341.5</v>
      </c>
      <c r="K99" s="139">
        <v>11018.350655</v>
      </c>
      <c r="L99" s="139">
        <v>21</v>
      </c>
      <c r="M99" s="139">
        <v>13332.2035</v>
      </c>
      <c r="N99" s="138">
        <v>0</v>
      </c>
      <c r="O99" s="138">
        <v>0</v>
      </c>
      <c r="P99" s="138">
        <v>0</v>
      </c>
      <c r="Q99" s="138">
        <v>0</v>
      </c>
      <c r="R99" s="139"/>
      <c r="S99" s="139" t="s">
        <v>101</v>
      </c>
      <c r="T99" s="139" t="s">
        <v>101</v>
      </c>
      <c r="U99" s="139">
        <v>0.94199999999999995</v>
      </c>
      <c r="V99" s="139">
        <v>30.393224939999996</v>
      </c>
      <c r="W99" s="139"/>
      <c r="X99" s="139" t="s">
        <v>102</v>
      </c>
      <c r="Y99" s="133"/>
      <c r="Z99" s="133"/>
      <c r="AA99" s="133"/>
      <c r="AB99" s="133"/>
      <c r="AC99" s="133"/>
      <c r="AD99" s="133"/>
      <c r="AE99" s="133"/>
      <c r="AF99" s="133"/>
      <c r="AG99" s="133" t="s">
        <v>103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x14ac:dyDescent="0.2">
      <c r="A100" s="159">
        <v>36</v>
      </c>
      <c r="B100" s="160" t="s">
        <v>232</v>
      </c>
      <c r="C100" s="167" t="s">
        <v>233</v>
      </c>
      <c r="D100" s="161" t="s">
        <v>143</v>
      </c>
      <c r="E100" s="162">
        <v>32.264569999999999</v>
      </c>
      <c r="F100" s="284">
        <v>0</v>
      </c>
      <c r="G100" s="163">
        <f>E100*F100</f>
        <v>0</v>
      </c>
      <c r="H100" s="139">
        <v>0</v>
      </c>
      <c r="I100" s="139">
        <v>0</v>
      </c>
      <c r="J100" s="139">
        <v>1475</v>
      </c>
      <c r="K100" s="139">
        <v>47590.240749999997</v>
      </c>
      <c r="L100" s="139">
        <v>21</v>
      </c>
      <c r="M100" s="139">
        <v>57584.190399999992</v>
      </c>
      <c r="N100" s="138">
        <v>0</v>
      </c>
      <c r="O100" s="138">
        <v>0</v>
      </c>
      <c r="P100" s="138">
        <v>0</v>
      </c>
      <c r="Q100" s="138">
        <v>0</v>
      </c>
      <c r="R100" s="139"/>
      <c r="S100" s="139" t="s">
        <v>101</v>
      </c>
      <c r="T100" s="139" t="s">
        <v>101</v>
      </c>
      <c r="U100" s="139">
        <v>0</v>
      </c>
      <c r="V100" s="139">
        <v>0</v>
      </c>
      <c r="W100" s="139"/>
      <c r="X100" s="139" t="s">
        <v>102</v>
      </c>
      <c r="Y100" s="133"/>
      <c r="Z100" s="133"/>
      <c r="AA100" s="133"/>
      <c r="AB100" s="133"/>
      <c r="AC100" s="133"/>
      <c r="AD100" s="133"/>
      <c r="AE100" s="133"/>
      <c r="AF100" s="133"/>
      <c r="AG100" s="133" t="s">
        <v>103</v>
      </c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</row>
    <row r="101" spans="1:60" x14ac:dyDescent="0.2">
      <c r="A101" s="148" t="s">
        <v>96</v>
      </c>
      <c r="B101" s="149" t="s">
        <v>69</v>
      </c>
      <c r="C101" s="164" t="s">
        <v>27</v>
      </c>
      <c r="D101" s="150"/>
      <c r="E101" s="151"/>
      <c r="F101" s="152"/>
      <c r="G101" s="153">
        <f>G102+G103</f>
        <v>0</v>
      </c>
      <c r="H101" s="147"/>
      <c r="I101" s="147">
        <v>0</v>
      </c>
      <c r="J101" s="147"/>
      <c r="K101" s="147">
        <v>8527.64</v>
      </c>
      <c r="L101" s="147"/>
      <c r="M101" s="147"/>
      <c r="N101" s="146"/>
      <c r="O101" s="146"/>
      <c r="P101" s="146"/>
      <c r="Q101" s="146"/>
      <c r="R101" s="147"/>
      <c r="S101" s="147"/>
      <c r="T101" s="147"/>
      <c r="U101" s="147"/>
      <c r="V101" s="147"/>
      <c r="W101" s="147"/>
      <c r="X101" s="147"/>
      <c r="AG101" t="s">
        <v>97</v>
      </c>
    </row>
    <row r="102" spans="1:60" x14ac:dyDescent="0.2">
      <c r="A102" s="159">
        <v>37</v>
      </c>
      <c r="B102" s="160" t="s">
        <v>234</v>
      </c>
      <c r="C102" s="167" t="s">
        <v>235</v>
      </c>
      <c r="D102" s="161" t="s">
        <v>236</v>
      </c>
      <c r="E102" s="162">
        <v>1</v>
      </c>
      <c r="F102" s="284">
        <v>0</v>
      </c>
      <c r="G102" s="163">
        <f>E102*F102</f>
        <v>0</v>
      </c>
      <c r="H102" s="139">
        <v>0</v>
      </c>
      <c r="I102" s="139">
        <v>0</v>
      </c>
      <c r="J102" s="139">
        <v>6019.51</v>
      </c>
      <c r="K102" s="139">
        <v>6019.51</v>
      </c>
      <c r="L102" s="139">
        <v>21</v>
      </c>
      <c r="M102" s="139">
        <v>7283.6071000000002</v>
      </c>
      <c r="N102" s="138">
        <v>0</v>
      </c>
      <c r="O102" s="138">
        <v>0</v>
      </c>
      <c r="P102" s="138">
        <v>0</v>
      </c>
      <c r="Q102" s="138">
        <v>0</v>
      </c>
      <c r="R102" s="139"/>
      <c r="S102" s="139" t="s">
        <v>101</v>
      </c>
      <c r="T102" s="139" t="s">
        <v>190</v>
      </c>
      <c r="U102" s="139">
        <v>0</v>
      </c>
      <c r="V102" s="139">
        <v>0</v>
      </c>
      <c r="W102" s="139"/>
      <c r="X102" s="139" t="s">
        <v>237</v>
      </c>
      <c r="Y102" s="133"/>
      <c r="Z102" s="133"/>
      <c r="AA102" s="133"/>
      <c r="AB102" s="133"/>
      <c r="AC102" s="133"/>
      <c r="AD102" s="133"/>
      <c r="AE102" s="133"/>
      <c r="AF102" s="133"/>
      <c r="AG102" s="133" t="s">
        <v>238</v>
      </c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pans="1:60" x14ac:dyDescent="0.2">
      <c r="A103" s="159">
        <v>38</v>
      </c>
      <c r="B103" s="160" t="s">
        <v>239</v>
      </c>
      <c r="C103" s="167" t="s">
        <v>240</v>
      </c>
      <c r="D103" s="161" t="s">
        <v>236</v>
      </c>
      <c r="E103" s="162">
        <v>1</v>
      </c>
      <c r="F103" s="284">
        <v>0</v>
      </c>
      <c r="G103" s="163">
        <f>E103*F103</f>
        <v>0</v>
      </c>
      <c r="H103" s="139">
        <v>0</v>
      </c>
      <c r="I103" s="139">
        <v>0</v>
      </c>
      <c r="J103" s="139">
        <v>2508.13</v>
      </c>
      <c r="K103" s="139">
        <v>2508.13</v>
      </c>
      <c r="L103" s="139">
        <v>21</v>
      </c>
      <c r="M103" s="139">
        <v>3034.8373000000001</v>
      </c>
      <c r="N103" s="138">
        <v>0</v>
      </c>
      <c r="O103" s="138">
        <v>0</v>
      </c>
      <c r="P103" s="138">
        <v>0</v>
      </c>
      <c r="Q103" s="138">
        <v>0</v>
      </c>
      <c r="R103" s="139"/>
      <c r="S103" s="139" t="s">
        <v>101</v>
      </c>
      <c r="T103" s="139" t="s">
        <v>190</v>
      </c>
      <c r="U103" s="139">
        <v>0</v>
      </c>
      <c r="V103" s="139">
        <v>0</v>
      </c>
      <c r="W103" s="139"/>
      <c r="X103" s="139" t="s">
        <v>237</v>
      </c>
      <c r="Y103" s="133"/>
      <c r="Z103" s="133"/>
      <c r="AA103" s="133"/>
      <c r="AB103" s="133"/>
      <c r="AC103" s="133"/>
      <c r="AD103" s="133"/>
      <c r="AE103" s="133"/>
      <c r="AF103" s="133"/>
      <c r="AG103" s="133" t="s">
        <v>241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</row>
    <row r="104" spans="1:60" x14ac:dyDescent="0.2">
      <c r="A104" s="148" t="s">
        <v>96</v>
      </c>
      <c r="B104" s="149" t="s">
        <v>70</v>
      </c>
      <c r="C104" s="164" t="s">
        <v>28</v>
      </c>
      <c r="D104" s="150"/>
      <c r="E104" s="151"/>
      <c r="F104" s="152"/>
      <c r="G104" s="153">
        <f>G105+G106+G107+G110+G108+G109</f>
        <v>0</v>
      </c>
      <c r="H104" s="147"/>
      <c r="I104" s="147">
        <v>0</v>
      </c>
      <c r="J104" s="147"/>
      <c r="K104" s="147">
        <v>18800</v>
      </c>
      <c r="L104" s="147"/>
      <c r="M104" s="147"/>
      <c r="N104" s="146"/>
      <c r="O104" s="146"/>
      <c r="P104" s="146"/>
      <c r="Q104" s="146"/>
      <c r="R104" s="147"/>
      <c r="S104" s="147"/>
      <c r="T104" s="147"/>
      <c r="U104" s="147"/>
      <c r="V104" s="147"/>
      <c r="W104" s="147"/>
      <c r="X104" s="147"/>
      <c r="AG104" t="s">
        <v>97</v>
      </c>
    </row>
    <row r="105" spans="1:60" x14ac:dyDescent="0.2">
      <c r="A105" s="159">
        <v>39</v>
      </c>
      <c r="B105" s="160" t="s">
        <v>242</v>
      </c>
      <c r="C105" s="167" t="s">
        <v>243</v>
      </c>
      <c r="D105" s="161" t="s">
        <v>236</v>
      </c>
      <c r="E105" s="162">
        <v>1</v>
      </c>
      <c r="F105" s="284">
        <v>0</v>
      </c>
      <c r="G105" s="163">
        <f t="shared" ref="G105:G110" si="0">E105*F105</f>
        <v>0</v>
      </c>
      <c r="H105" s="139">
        <v>0</v>
      </c>
      <c r="I105" s="139">
        <v>0</v>
      </c>
      <c r="J105" s="139">
        <v>5900</v>
      </c>
      <c r="K105" s="139">
        <v>5900</v>
      </c>
      <c r="L105" s="139">
        <v>21</v>
      </c>
      <c r="M105" s="139">
        <v>7139</v>
      </c>
      <c r="N105" s="138">
        <v>0</v>
      </c>
      <c r="O105" s="138">
        <v>0</v>
      </c>
      <c r="P105" s="138">
        <v>0</v>
      </c>
      <c r="Q105" s="138">
        <v>0</v>
      </c>
      <c r="R105" s="139"/>
      <c r="S105" s="139" t="s">
        <v>101</v>
      </c>
      <c r="T105" s="139" t="s">
        <v>190</v>
      </c>
      <c r="U105" s="139">
        <v>0</v>
      </c>
      <c r="V105" s="139">
        <v>0</v>
      </c>
      <c r="W105" s="139"/>
      <c r="X105" s="139" t="s">
        <v>237</v>
      </c>
      <c r="Y105" s="133"/>
      <c r="Z105" s="133"/>
      <c r="AA105" s="133"/>
      <c r="AB105" s="133"/>
      <c r="AC105" s="133"/>
      <c r="AD105" s="133"/>
      <c r="AE105" s="133"/>
      <c r="AF105" s="133"/>
      <c r="AG105" s="133" t="s">
        <v>244</v>
      </c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</row>
    <row r="106" spans="1:60" x14ac:dyDescent="0.2">
      <c r="A106" s="159">
        <v>40</v>
      </c>
      <c r="B106" s="160" t="s">
        <v>245</v>
      </c>
      <c r="C106" s="167" t="s">
        <v>246</v>
      </c>
      <c r="D106" s="161" t="s">
        <v>236</v>
      </c>
      <c r="E106" s="162">
        <v>1</v>
      </c>
      <c r="F106" s="284">
        <v>0</v>
      </c>
      <c r="G106" s="163">
        <f t="shared" si="0"/>
        <v>0</v>
      </c>
      <c r="H106" s="139">
        <v>0</v>
      </c>
      <c r="I106" s="139">
        <v>0</v>
      </c>
      <c r="J106" s="139">
        <v>4400</v>
      </c>
      <c r="K106" s="139">
        <v>4400</v>
      </c>
      <c r="L106" s="139">
        <v>21</v>
      </c>
      <c r="M106" s="139">
        <v>5324</v>
      </c>
      <c r="N106" s="138">
        <v>0</v>
      </c>
      <c r="O106" s="138">
        <v>0</v>
      </c>
      <c r="P106" s="138">
        <v>0</v>
      </c>
      <c r="Q106" s="138">
        <v>0</v>
      </c>
      <c r="R106" s="139"/>
      <c r="S106" s="139" t="s">
        <v>101</v>
      </c>
      <c r="T106" s="139" t="s">
        <v>190</v>
      </c>
      <c r="U106" s="139">
        <v>0</v>
      </c>
      <c r="V106" s="139">
        <v>0</v>
      </c>
      <c r="W106" s="139"/>
      <c r="X106" s="139" t="s">
        <v>237</v>
      </c>
      <c r="Y106" s="133"/>
      <c r="Z106" s="133"/>
      <c r="AA106" s="133"/>
      <c r="AB106" s="133"/>
      <c r="AC106" s="133"/>
      <c r="AD106" s="133"/>
      <c r="AE106" s="133"/>
      <c r="AF106" s="133"/>
      <c r="AG106" s="133" t="s">
        <v>244</v>
      </c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x14ac:dyDescent="0.2">
      <c r="A107" s="159">
        <v>41</v>
      </c>
      <c r="B107" s="160" t="s">
        <v>247</v>
      </c>
      <c r="C107" s="167" t="s">
        <v>248</v>
      </c>
      <c r="D107" s="161" t="s">
        <v>236</v>
      </c>
      <c r="E107" s="162">
        <v>1</v>
      </c>
      <c r="F107" s="284">
        <v>0</v>
      </c>
      <c r="G107" s="163">
        <f t="shared" si="0"/>
        <v>0</v>
      </c>
      <c r="H107" s="139">
        <v>0</v>
      </c>
      <c r="I107" s="139">
        <v>0</v>
      </c>
      <c r="J107" s="139">
        <v>4000</v>
      </c>
      <c r="K107" s="139">
        <v>4000</v>
      </c>
      <c r="L107" s="139">
        <v>21</v>
      </c>
      <c r="M107" s="139">
        <v>4840</v>
      </c>
      <c r="N107" s="138">
        <v>0</v>
      </c>
      <c r="O107" s="138">
        <v>0</v>
      </c>
      <c r="P107" s="138">
        <v>0</v>
      </c>
      <c r="Q107" s="138">
        <v>0</v>
      </c>
      <c r="R107" s="139"/>
      <c r="S107" s="139" t="s">
        <v>101</v>
      </c>
      <c r="T107" s="139" t="s">
        <v>190</v>
      </c>
      <c r="U107" s="139">
        <v>0</v>
      </c>
      <c r="V107" s="139">
        <v>0</v>
      </c>
      <c r="W107" s="139"/>
      <c r="X107" s="139" t="s">
        <v>237</v>
      </c>
      <c r="Y107" s="133"/>
      <c r="Z107" s="133"/>
      <c r="AA107" s="133"/>
      <c r="AB107" s="133"/>
      <c r="AC107" s="133"/>
      <c r="AD107" s="133"/>
      <c r="AE107" s="133"/>
      <c r="AF107" s="133"/>
      <c r="AG107" s="133" t="s">
        <v>244</v>
      </c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60" ht="22.5" x14ac:dyDescent="0.2">
      <c r="A108" s="159">
        <v>42</v>
      </c>
      <c r="B108" s="160"/>
      <c r="C108" s="167" t="s">
        <v>278</v>
      </c>
      <c r="D108" s="161" t="s">
        <v>236</v>
      </c>
      <c r="E108" s="162">
        <v>1</v>
      </c>
      <c r="F108" s="284">
        <v>0</v>
      </c>
      <c r="G108" s="163">
        <f t="shared" si="0"/>
        <v>0</v>
      </c>
      <c r="H108" s="139"/>
      <c r="I108" s="139"/>
      <c r="J108" s="139"/>
      <c r="K108" s="139"/>
      <c r="L108" s="139"/>
      <c r="M108" s="139"/>
      <c r="N108" s="138"/>
      <c r="O108" s="138"/>
      <c r="P108" s="138"/>
      <c r="Q108" s="138"/>
      <c r="R108" s="139"/>
      <c r="S108" s="139"/>
      <c r="T108" s="139"/>
      <c r="U108" s="139"/>
      <c r="V108" s="139"/>
      <c r="W108" s="139"/>
      <c r="X108" s="139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</row>
    <row r="109" spans="1:60" x14ac:dyDescent="0.2">
      <c r="A109" s="159">
        <v>43</v>
      </c>
      <c r="B109" s="160"/>
      <c r="C109" s="167" t="s">
        <v>281</v>
      </c>
      <c r="D109" s="161" t="s">
        <v>236</v>
      </c>
      <c r="E109" s="162">
        <v>1</v>
      </c>
      <c r="F109" s="284">
        <v>0</v>
      </c>
      <c r="G109" s="163">
        <f t="shared" si="0"/>
        <v>0</v>
      </c>
      <c r="H109" s="139"/>
      <c r="I109" s="139"/>
      <c r="J109" s="139"/>
      <c r="K109" s="139"/>
      <c r="L109" s="139"/>
      <c r="M109" s="139"/>
      <c r="N109" s="138"/>
      <c r="O109" s="138"/>
      <c r="P109" s="138"/>
      <c r="Q109" s="138"/>
      <c r="R109" s="139"/>
      <c r="S109" s="139"/>
      <c r="T109" s="139"/>
      <c r="U109" s="139"/>
      <c r="V109" s="139"/>
      <c r="W109" s="139"/>
      <c r="X109" s="139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pans="1:60" x14ac:dyDescent="0.2">
      <c r="A110" s="154">
        <v>44</v>
      </c>
      <c r="B110" s="155" t="s">
        <v>249</v>
      </c>
      <c r="C110" s="165" t="s">
        <v>250</v>
      </c>
      <c r="D110" s="156" t="s">
        <v>236</v>
      </c>
      <c r="E110" s="157">
        <v>1</v>
      </c>
      <c r="F110" s="285">
        <v>0</v>
      </c>
      <c r="G110" s="158">
        <f t="shared" si="0"/>
        <v>0</v>
      </c>
      <c r="H110" s="139">
        <v>0</v>
      </c>
      <c r="I110" s="139">
        <v>0</v>
      </c>
      <c r="J110" s="139">
        <v>4500</v>
      </c>
      <c r="K110" s="139">
        <v>4500</v>
      </c>
      <c r="L110" s="139">
        <v>21</v>
      </c>
      <c r="M110" s="139">
        <v>5445</v>
      </c>
      <c r="N110" s="138">
        <v>0</v>
      </c>
      <c r="O110" s="138">
        <v>0</v>
      </c>
      <c r="P110" s="138">
        <v>0</v>
      </c>
      <c r="Q110" s="138">
        <v>0</v>
      </c>
      <c r="R110" s="139"/>
      <c r="S110" s="139" t="s">
        <v>101</v>
      </c>
      <c r="T110" s="139" t="s">
        <v>190</v>
      </c>
      <c r="U110" s="139">
        <v>0</v>
      </c>
      <c r="V110" s="139">
        <v>0</v>
      </c>
      <c r="W110" s="139"/>
      <c r="X110" s="139" t="s">
        <v>237</v>
      </c>
      <c r="Y110" s="133"/>
      <c r="Z110" s="133"/>
      <c r="AA110" s="133"/>
      <c r="AB110" s="133"/>
      <c r="AC110" s="133"/>
      <c r="AD110" s="133"/>
      <c r="AE110" s="133"/>
      <c r="AF110" s="133"/>
      <c r="AG110" s="133" t="s">
        <v>251</v>
      </c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pans="1:60" x14ac:dyDescent="0.2">
      <c r="A111" s="3"/>
      <c r="B111" s="4"/>
      <c r="C111" s="171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v>15</v>
      </c>
      <c r="AF111">
        <v>21</v>
      </c>
      <c r="AG111" t="s">
        <v>83</v>
      </c>
    </row>
    <row r="112" spans="1:60" x14ac:dyDescent="0.2">
      <c r="C112" s="172"/>
      <c r="D112" s="10"/>
      <c r="AG112" t="s">
        <v>252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algorithmName="SHA-512" hashValue="VeLRF4ySEEM1perI76GfTzkEgqwImeKaMGmNtq1Aq4RuvrGl8NxotdpRMkB08UwV6GbaE1sPS3AZGukQsi/UMw==" saltValue="2YhDcWV+V4mMc/OfcIf7rA==" spinCount="100000" sheet="1" objects="1" scenarios="1"/>
  <protectedRanges>
    <protectedRange sqref="F105:F110" name="Oblast28"/>
    <protectedRange sqref="F98:F100" name="Oblast26"/>
    <protectedRange sqref="F93" name="Oblast24"/>
    <protectedRange sqref="F88" name="Oblast22"/>
    <protectedRange sqref="F83" name="Oblast20"/>
    <protectedRange sqref="F79" name="Oblast18"/>
    <protectedRange sqref="F70" name="Oblast16"/>
    <protectedRange sqref="F62" name="Oblast14"/>
    <protectedRange sqref="F58" name="Oblast12"/>
    <protectedRange sqref="F53" name="Oblast10"/>
    <protectedRange sqref="F31" name="Oblast7"/>
    <protectedRange sqref="F21:F23" name="Oblast5"/>
    <protectedRange sqref="F15:F17" name="Oblast3"/>
    <protectedRange sqref="F9" name="Oblast1"/>
    <protectedRange sqref="F11:F13" name="Oblast2"/>
    <protectedRange sqref="F19" name="Oblast4"/>
    <protectedRange sqref="F27:F29" name="Oblast6"/>
    <protectedRange sqref="F41" name="Oblast8"/>
    <protectedRange sqref="F51" name="Oblast9"/>
    <protectedRange sqref="F55" name="Oblast11"/>
    <protectedRange sqref="F60" name="Oblast13"/>
    <protectedRange sqref="F67" name="Oblast15"/>
    <protectedRange sqref="F76" name="Oblast17"/>
    <protectedRange sqref="F81" name="Oblast19"/>
    <protectedRange sqref="F86" name="Oblast21"/>
    <protectedRange sqref="F91" name="Oblast23"/>
    <protectedRange sqref="F95:F96" name="Oblast25"/>
    <protectedRange sqref="F102:F103" name="Oblast27"/>
  </protectedRanges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G23"/>
  <sheetViews>
    <sheetView topLeftCell="A7" workbookViewId="0">
      <selection activeCell="F13" sqref="F13"/>
    </sheetView>
  </sheetViews>
  <sheetFormatPr defaultRowHeight="12.75" x14ac:dyDescent="0.2"/>
  <cols>
    <col min="2" max="2" width="27.42578125" customWidth="1"/>
    <col min="3" max="3" width="33.42578125" customWidth="1"/>
    <col min="4" max="4" width="19.5703125" customWidth="1"/>
    <col min="5" max="5" width="11.5703125" customWidth="1"/>
    <col min="6" max="6" width="19.5703125" customWidth="1"/>
    <col min="7" max="7" width="22.28515625" customWidth="1"/>
  </cols>
  <sheetData>
    <row r="3" spans="1:7" ht="15.75" x14ac:dyDescent="0.25">
      <c r="A3" s="277" t="s">
        <v>6</v>
      </c>
      <c r="B3" s="277"/>
      <c r="C3" s="277"/>
      <c r="D3" s="277"/>
      <c r="E3" s="277"/>
      <c r="F3" s="277"/>
      <c r="G3" s="173"/>
    </row>
    <row r="4" spans="1:7" x14ac:dyDescent="0.2">
      <c r="A4" s="174" t="s">
        <v>7</v>
      </c>
      <c r="B4" s="175" t="s">
        <v>258</v>
      </c>
      <c r="C4" s="278"/>
      <c r="D4" s="279"/>
      <c r="E4" s="279"/>
      <c r="F4" s="280"/>
      <c r="G4" s="176"/>
    </row>
    <row r="5" spans="1:7" x14ac:dyDescent="0.2">
      <c r="A5" s="174" t="s">
        <v>8</v>
      </c>
      <c r="B5" s="175" t="s">
        <v>41</v>
      </c>
      <c r="C5" s="281" t="s">
        <v>272</v>
      </c>
      <c r="D5" s="282"/>
      <c r="E5" s="282"/>
      <c r="F5" s="283"/>
    </row>
    <row r="7" spans="1:7" ht="15.75" x14ac:dyDescent="0.25">
      <c r="B7" s="177" t="s">
        <v>259</v>
      </c>
    </row>
    <row r="8" spans="1:7" x14ac:dyDescent="0.2">
      <c r="C8" s="43"/>
    </row>
    <row r="9" spans="1:7" x14ac:dyDescent="0.2">
      <c r="B9" s="178" t="s">
        <v>260</v>
      </c>
      <c r="C9" s="178" t="s">
        <v>261</v>
      </c>
      <c r="D9" s="179" t="s">
        <v>262</v>
      </c>
      <c r="E9" s="180" t="s">
        <v>263</v>
      </c>
      <c r="F9" s="178" t="s">
        <v>264</v>
      </c>
      <c r="G9" s="181" t="s">
        <v>265</v>
      </c>
    </row>
    <row r="10" spans="1:7" x14ac:dyDescent="0.2">
      <c r="B10" s="182"/>
      <c r="C10" s="183"/>
      <c r="D10" s="183"/>
      <c r="E10" s="183"/>
      <c r="F10" s="184" t="s">
        <v>266</v>
      </c>
      <c r="G10" s="185" t="s">
        <v>266</v>
      </c>
    </row>
    <row r="11" spans="1:7" ht="140.25" x14ac:dyDescent="0.2">
      <c r="B11" s="186" t="s">
        <v>273</v>
      </c>
      <c r="C11" s="187" t="s">
        <v>282</v>
      </c>
      <c r="D11" s="14" t="s">
        <v>267</v>
      </c>
      <c r="E11" s="188">
        <v>1</v>
      </c>
      <c r="F11" s="298">
        <v>0</v>
      </c>
      <c r="G11" s="189">
        <f t="shared" ref="G11:G13" si="0">+F11*E11</f>
        <v>0</v>
      </c>
    </row>
    <row r="12" spans="1:7" ht="140.25" x14ac:dyDescent="0.2">
      <c r="B12" s="186" t="s">
        <v>273</v>
      </c>
      <c r="C12" s="187" t="s">
        <v>282</v>
      </c>
      <c r="D12" s="190" t="s">
        <v>268</v>
      </c>
      <c r="E12" s="190">
        <v>1</v>
      </c>
      <c r="F12" s="298">
        <v>0</v>
      </c>
      <c r="G12" s="189">
        <f t="shared" si="0"/>
        <v>0</v>
      </c>
    </row>
    <row r="13" spans="1:7" ht="140.25" x14ac:dyDescent="0.2">
      <c r="B13" s="186" t="s">
        <v>274</v>
      </c>
      <c r="C13" s="187" t="s">
        <v>282</v>
      </c>
      <c r="D13" s="14" t="s">
        <v>275</v>
      </c>
      <c r="E13" s="188">
        <v>1</v>
      </c>
      <c r="F13" s="298">
        <v>0</v>
      </c>
      <c r="G13" s="189">
        <f t="shared" si="0"/>
        <v>0</v>
      </c>
    </row>
    <row r="14" spans="1:7" x14ac:dyDescent="0.2">
      <c r="B14" s="190"/>
      <c r="C14" s="190"/>
      <c r="D14" s="190"/>
      <c r="E14" s="190"/>
      <c r="F14" s="193"/>
      <c r="G14" s="192">
        <f>+G13+G12+G11</f>
        <v>0</v>
      </c>
    </row>
    <row r="15" spans="1:7" x14ac:dyDescent="0.2">
      <c r="B15" s="194" t="s">
        <v>269</v>
      </c>
      <c r="C15" s="194"/>
      <c r="G15" s="72"/>
    </row>
    <row r="16" spans="1:7" x14ac:dyDescent="0.2">
      <c r="B16" s="195"/>
      <c r="C16" s="196"/>
      <c r="D16" s="196"/>
      <c r="E16" s="197"/>
      <c r="F16" s="198"/>
      <c r="G16" s="199"/>
    </row>
    <row r="17" spans="2:7" x14ac:dyDescent="0.2">
      <c r="B17" s="200"/>
      <c r="C17" s="201"/>
      <c r="D17" s="201"/>
      <c r="E17" s="202"/>
      <c r="F17" s="203"/>
      <c r="G17" s="204">
        <f>E17*F17</f>
        <v>0</v>
      </c>
    </row>
    <row r="18" spans="2:7" x14ac:dyDescent="0.2">
      <c r="B18" s="191"/>
      <c r="C18" s="14"/>
      <c r="D18" s="14"/>
      <c r="E18" s="188"/>
      <c r="F18" s="189"/>
      <c r="G18" s="192"/>
    </row>
    <row r="19" spans="2:7" x14ac:dyDescent="0.2">
      <c r="B19" s="205" t="s">
        <v>270</v>
      </c>
      <c r="F19" s="72"/>
      <c r="G19" s="72">
        <f>SUM(G16:G18)</f>
        <v>0</v>
      </c>
    </row>
    <row r="20" spans="2:7" x14ac:dyDescent="0.2">
      <c r="F20" s="72"/>
      <c r="G20" s="72"/>
    </row>
    <row r="21" spans="2:7" x14ac:dyDescent="0.2">
      <c r="F21" s="72"/>
      <c r="G21" s="72"/>
    </row>
    <row r="23" spans="2:7" x14ac:dyDescent="0.2">
      <c r="B23" s="194" t="s">
        <v>271</v>
      </c>
      <c r="C23" s="194"/>
      <c r="D23" s="194"/>
      <c r="E23" s="194"/>
      <c r="F23" s="194"/>
      <c r="G23" s="206">
        <f>+G14+G19+G21</f>
        <v>0</v>
      </c>
    </row>
  </sheetData>
  <sheetProtection algorithmName="SHA-512" hashValue="juGX3yax//py67eKBYHIMFmaYYqnbKtLjxp/sJiJWeUAqvvK6FDiP5q8bEuCU5krkjxusj06mRC3bLufgplhtg==" saltValue="B57OyVuQ0kDEYXgR/rlMNA==" spinCount="100000" sheet="1" objects="1" scenarios="1"/>
  <protectedRanges>
    <protectedRange sqref="F11:F13" name="Oblast1"/>
  </protectedRanges>
  <mergeCells count="3">
    <mergeCell ref="A3:F3"/>
    <mergeCell ref="C4:F4"/>
    <mergeCell ref="C5:F5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202208 01 Pol</vt:lpstr>
      <vt:lpstr>technologie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'202208 01 Pol'!Názvy_tisku</vt:lpstr>
      <vt:lpstr>oadresa</vt:lpstr>
      <vt:lpstr>Stavba!Objednatel</vt:lpstr>
      <vt:lpstr>Stavba!Objekt</vt:lpstr>
      <vt:lpstr>'202208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Kříbková Irena</cp:lastModifiedBy>
  <cp:lastPrinted>2022-09-29T12:11:47Z</cp:lastPrinted>
  <dcterms:created xsi:type="dcterms:W3CDTF">2009-04-08T07:15:50Z</dcterms:created>
  <dcterms:modified xsi:type="dcterms:W3CDTF">2023-02-13T07:51:13Z</dcterms:modified>
</cp:coreProperties>
</file>